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4" i="2" l="1"/>
  <c r="M124" i="2"/>
  <c r="L125" i="2"/>
  <c r="L123" i="2" s="1"/>
  <c r="M125" i="2"/>
  <c r="M123" i="2" s="1"/>
  <c r="K124" i="2"/>
  <c r="K125" i="2"/>
  <c r="K161" i="2"/>
  <c r="K160" i="2" s="1"/>
  <c r="D162" i="2"/>
  <c r="C162" i="2"/>
  <c r="B162" i="2"/>
  <c r="A162" i="2"/>
  <c r="M161" i="2"/>
  <c r="L161" i="2"/>
  <c r="D161" i="2"/>
  <c r="C161" i="2"/>
  <c r="B161" i="2"/>
  <c r="A161" i="2"/>
  <c r="M160" i="2"/>
  <c r="L160" i="2"/>
  <c r="D160" i="2"/>
  <c r="C160" i="2"/>
  <c r="B160" i="2"/>
  <c r="A160" i="2"/>
  <c r="K42" i="2"/>
  <c r="M78" i="2"/>
  <c r="M79" i="2"/>
  <c r="K79" i="2"/>
  <c r="K78" i="2" s="1"/>
  <c r="L79" i="2"/>
  <c r="L78" i="2" s="1"/>
  <c r="D80" i="2"/>
  <c r="C80" i="2"/>
  <c r="B80" i="2"/>
  <c r="A80" i="2"/>
  <c r="D79" i="2"/>
  <c r="C79" i="2"/>
  <c r="B79" i="2"/>
  <c r="A79" i="2"/>
  <c r="D78" i="2"/>
  <c r="C78" i="2"/>
  <c r="B78" i="2"/>
  <c r="A78" i="2"/>
  <c r="K1205" i="2" l="1"/>
  <c r="L1205" i="2" l="1"/>
  <c r="M1205" i="2"/>
  <c r="L1206" i="2"/>
  <c r="M1206" i="2"/>
  <c r="K1206" i="2"/>
  <c r="K1207" i="2"/>
  <c r="L1211" i="2"/>
  <c r="M1211" i="2"/>
  <c r="L1212" i="2"/>
  <c r="M1212" i="2"/>
  <c r="L1213" i="2"/>
  <c r="M1213" i="2"/>
  <c r="L1214" i="2"/>
  <c r="M1214" i="2"/>
  <c r="L1215" i="2"/>
  <c r="M1215" i="2"/>
  <c r="L1216" i="2"/>
  <c r="M1216" i="2"/>
  <c r="K1212" i="2"/>
  <c r="K1213" i="2"/>
  <c r="K1214" i="2"/>
  <c r="K1215" i="2"/>
  <c r="K1216" i="2"/>
  <c r="K1211" i="2"/>
  <c r="K16" i="2"/>
  <c r="K1200" i="2"/>
  <c r="M1210" i="2" l="1"/>
  <c r="L1210" i="2"/>
  <c r="K1210" i="2"/>
  <c r="M1209" i="2"/>
  <c r="L1209" i="2"/>
  <c r="K1209" i="2"/>
  <c r="M1208" i="2"/>
  <c r="L1208" i="2"/>
  <c r="K1208" i="2"/>
  <c r="M1207" i="2"/>
  <c r="L120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M1193" i="2"/>
  <c r="M1192" i="2" s="1"/>
  <c r="L1193" i="2"/>
  <c r="L1192" i="2" s="1"/>
  <c r="K1193" i="2"/>
  <c r="K1192" i="2" s="1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M1190" i="2"/>
  <c r="L1190" i="2"/>
  <c r="K1190" i="2"/>
  <c r="D1190" i="2"/>
  <c r="C1190" i="2"/>
  <c r="B1190" i="2"/>
  <c r="A1190" i="2"/>
  <c r="D1189" i="2"/>
  <c r="C1189" i="2"/>
  <c r="B1189" i="2"/>
  <c r="A1189" i="2"/>
  <c r="M1188" i="2"/>
  <c r="L1188" i="2"/>
  <c r="K1188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M1185" i="2"/>
  <c r="L1185" i="2"/>
  <c r="K1185" i="2"/>
  <c r="B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M1180" i="2"/>
  <c r="L1180" i="2"/>
  <c r="K1180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M1177" i="2"/>
  <c r="L1177" i="2"/>
  <c r="K1177" i="2"/>
  <c r="K1176" i="2" s="1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M1174" i="2"/>
  <c r="L1174" i="2"/>
  <c r="K1174" i="2"/>
  <c r="D1174" i="2"/>
  <c r="C1174" i="2"/>
  <c r="B1174" i="2"/>
  <c r="A1174" i="2"/>
  <c r="D1173" i="2"/>
  <c r="C1173" i="2"/>
  <c r="B1173" i="2"/>
  <c r="A1173" i="2"/>
  <c r="M1172" i="2"/>
  <c r="L1172" i="2"/>
  <c r="K1172" i="2"/>
  <c r="D1172" i="2"/>
  <c r="C1172" i="2"/>
  <c r="B1172" i="2"/>
  <c r="A1172" i="2"/>
  <c r="D1171" i="2"/>
  <c r="C1171" i="2"/>
  <c r="B1171" i="2"/>
  <c r="A1171" i="2"/>
  <c r="M1170" i="2"/>
  <c r="L1170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M1167" i="2"/>
  <c r="L1167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M1162" i="2"/>
  <c r="L1162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M1158" i="2"/>
  <c r="L1158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M1155" i="2"/>
  <c r="L1155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M1152" i="2"/>
  <c r="L1152" i="2"/>
  <c r="K1152" i="2"/>
  <c r="D1152" i="2"/>
  <c r="C1152" i="2"/>
  <c r="B1152" i="2"/>
  <c r="A1152" i="2"/>
  <c r="D1151" i="2"/>
  <c r="C1151" i="2"/>
  <c r="B1151" i="2"/>
  <c r="A1151" i="2"/>
  <c r="M1150" i="2"/>
  <c r="M1149" i="2" s="1"/>
  <c r="L1150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M1147" i="2"/>
  <c r="L1147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M1143" i="2"/>
  <c r="L1143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M1140" i="2"/>
  <c r="L1140" i="2"/>
  <c r="K1140" i="2"/>
  <c r="K1139" i="2" s="1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M1137" i="2"/>
  <c r="L1137" i="2"/>
  <c r="K1137" i="2"/>
  <c r="D1137" i="2"/>
  <c r="C1137" i="2"/>
  <c r="B1137" i="2"/>
  <c r="A1137" i="2"/>
  <c r="D1136" i="2"/>
  <c r="C1136" i="2"/>
  <c r="B1136" i="2"/>
  <c r="A1136" i="2"/>
  <c r="M1135" i="2"/>
  <c r="L1135" i="2"/>
  <c r="K1135" i="2"/>
  <c r="D1135" i="2"/>
  <c r="C1135" i="2"/>
  <c r="B1135" i="2"/>
  <c r="A1135" i="2"/>
  <c r="D1134" i="2"/>
  <c r="C1134" i="2"/>
  <c r="B1134" i="2"/>
  <c r="A1134" i="2"/>
  <c r="M1133" i="2"/>
  <c r="L1133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M1130" i="2"/>
  <c r="L1130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M1126" i="2"/>
  <c r="M1125" i="2" s="1"/>
  <c r="M1124" i="2" s="1"/>
  <c r="M1122" i="2" s="1"/>
  <c r="L1126" i="2"/>
  <c r="L1125" i="2" s="1"/>
  <c r="L1124" i="2" s="1"/>
  <c r="L1122" i="2" s="1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M1123" i="2"/>
  <c r="L1123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M1119" i="2"/>
  <c r="M1118" i="2" s="1"/>
  <c r="M1117" i="2" s="1"/>
  <c r="M1115" i="2" s="1"/>
  <c r="L1119" i="2"/>
  <c r="L1118" i="2" s="1"/>
  <c r="L1117" i="2" s="1"/>
  <c r="L1115" i="2" s="1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M1116" i="2"/>
  <c r="L1116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M1112" i="2"/>
  <c r="M1111" i="2" s="1"/>
  <c r="L1112" i="2"/>
  <c r="L1111" i="2" s="1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M1109" i="2"/>
  <c r="L1109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M1106" i="2"/>
  <c r="L1106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M1103" i="2"/>
  <c r="L1103" i="2"/>
  <c r="K1103" i="2"/>
  <c r="D1103" i="2"/>
  <c r="C1103" i="2"/>
  <c r="B1103" i="2"/>
  <c r="A1103" i="2"/>
  <c r="D1102" i="2"/>
  <c r="C1102" i="2"/>
  <c r="B1102" i="2"/>
  <c r="A1102" i="2"/>
  <c r="M1101" i="2"/>
  <c r="L1101" i="2"/>
  <c r="K1101" i="2"/>
  <c r="D1101" i="2"/>
  <c r="C1101" i="2"/>
  <c r="B1101" i="2"/>
  <c r="A1101" i="2"/>
  <c r="D1100" i="2"/>
  <c r="C1100" i="2"/>
  <c r="B1100" i="2"/>
  <c r="A1100" i="2"/>
  <c r="M1099" i="2"/>
  <c r="L1099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M1096" i="2"/>
  <c r="L1096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M1091" i="2"/>
  <c r="L1091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M1086" i="2"/>
  <c r="L1086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M1082" i="2"/>
  <c r="L1082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M1079" i="2"/>
  <c r="L1079" i="2"/>
  <c r="K1079" i="2"/>
  <c r="D1079" i="2"/>
  <c r="C1079" i="2"/>
  <c r="B1079" i="2"/>
  <c r="A1079" i="2"/>
  <c r="D1078" i="2"/>
  <c r="C1078" i="2"/>
  <c r="B1078" i="2"/>
  <c r="A1078" i="2"/>
  <c r="M1077" i="2"/>
  <c r="L1077" i="2"/>
  <c r="K1077" i="2"/>
  <c r="D1077" i="2"/>
  <c r="C1077" i="2"/>
  <c r="B1077" i="2"/>
  <c r="A1077" i="2"/>
  <c r="D1076" i="2"/>
  <c r="C1076" i="2"/>
  <c r="B1076" i="2"/>
  <c r="A1076" i="2"/>
  <c r="M1075" i="2"/>
  <c r="L1075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M1072" i="2"/>
  <c r="L1072" i="2"/>
  <c r="K1072" i="2"/>
  <c r="B1072" i="2"/>
  <c r="M1071" i="2"/>
  <c r="L1071" i="2"/>
  <c r="K1071" i="2"/>
  <c r="B1071" i="2"/>
  <c r="M1070" i="2"/>
  <c r="L1070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M1066" i="2"/>
  <c r="M1065" i="2" s="1"/>
  <c r="M1064" i="2" s="1"/>
  <c r="M1062" i="2" s="1"/>
  <c r="L1066" i="2"/>
  <c r="L1065" i="2" s="1"/>
  <c r="L1064" i="2" s="1"/>
  <c r="L1062" i="2" s="1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M1063" i="2"/>
  <c r="L1063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M1059" i="2"/>
  <c r="M1058" i="2" s="1"/>
  <c r="M1057" i="2" s="1"/>
  <c r="M1055" i="2" s="1"/>
  <c r="L1059" i="2"/>
  <c r="L1058" i="2" s="1"/>
  <c r="L1057" i="2" s="1"/>
  <c r="L1055" i="2" s="1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M1056" i="2"/>
  <c r="L1056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M1050" i="2"/>
  <c r="L1050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M1046" i="2"/>
  <c r="L1046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M1042" i="2"/>
  <c r="L1042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M1039" i="2"/>
  <c r="L1039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M1036" i="2"/>
  <c r="L1036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M1032" i="2"/>
  <c r="L1032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M1028" i="2"/>
  <c r="L1028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M1025" i="2"/>
  <c r="L1025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M1020" i="2"/>
  <c r="L1020" i="2"/>
  <c r="K1020" i="2"/>
  <c r="D1020" i="2"/>
  <c r="C1020" i="2"/>
  <c r="B1020" i="2"/>
  <c r="A1020" i="2"/>
  <c r="D1019" i="2"/>
  <c r="C1019" i="2"/>
  <c r="B1019" i="2"/>
  <c r="A1019" i="2"/>
  <c r="M1018" i="2"/>
  <c r="L1018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M1014" i="2"/>
  <c r="L1014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M1011" i="2"/>
  <c r="L1011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M1008" i="2"/>
  <c r="L1008" i="2"/>
  <c r="K1008" i="2"/>
  <c r="D1008" i="2"/>
  <c r="C1008" i="2"/>
  <c r="B1008" i="2"/>
  <c r="A1008" i="2"/>
  <c r="D1007" i="2"/>
  <c r="C1007" i="2"/>
  <c r="B1007" i="2"/>
  <c r="A1007" i="2"/>
  <c r="M1006" i="2"/>
  <c r="L1006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M1003" i="2"/>
  <c r="L1003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M993" i="2"/>
  <c r="L993" i="2"/>
  <c r="K993" i="2"/>
  <c r="K985" i="2" s="1"/>
  <c r="K984" i="2" s="1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M986" i="2"/>
  <c r="L986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M977" i="2"/>
  <c r="L977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M970" i="2"/>
  <c r="L970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M962" i="2"/>
  <c r="L962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M955" i="2"/>
  <c r="L955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M948" i="2"/>
  <c r="L948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M941" i="2"/>
  <c r="L941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M898" i="2"/>
  <c r="L898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M885" i="2"/>
  <c r="L885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M877" i="2"/>
  <c r="M876" i="2" s="1"/>
  <c r="L877" i="2"/>
  <c r="L876" i="2" s="1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M862" i="2"/>
  <c r="M861" i="2" s="1"/>
  <c r="L862" i="2"/>
  <c r="L861" i="2" s="1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M848" i="2"/>
  <c r="M847" i="2" s="1"/>
  <c r="L848" i="2"/>
  <c r="L847" i="2" s="1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M828" i="2"/>
  <c r="L828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M815" i="2"/>
  <c r="L815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M802" i="2"/>
  <c r="L802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M794" i="2"/>
  <c r="M793" i="2" s="1"/>
  <c r="L794" i="2"/>
  <c r="L793" i="2" s="1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M768" i="2"/>
  <c r="L768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M761" i="2"/>
  <c r="L761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M717" i="2"/>
  <c r="L717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M710" i="2"/>
  <c r="L710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M655" i="2"/>
  <c r="L655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M618" i="2"/>
  <c r="L618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M593" i="2"/>
  <c r="L593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M579" i="2"/>
  <c r="L579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M572" i="2"/>
  <c r="L572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M547" i="2"/>
  <c r="L547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M544" i="2"/>
  <c r="L544" i="2"/>
  <c r="K544" i="2"/>
  <c r="B544" i="2"/>
  <c r="M543" i="2"/>
  <c r="L543" i="2"/>
  <c r="K543" i="2"/>
  <c r="B543" i="2"/>
  <c r="M542" i="2"/>
  <c r="L542" i="2"/>
  <c r="K542" i="2"/>
  <c r="B542" i="2"/>
  <c r="M541" i="2"/>
  <c r="L541" i="2"/>
  <c r="K541" i="2"/>
  <c r="B541" i="2"/>
  <c r="M540" i="2"/>
  <c r="L540" i="2"/>
  <c r="K540" i="2"/>
  <c r="B540" i="2"/>
  <c r="M539" i="2"/>
  <c r="L539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M524" i="2"/>
  <c r="L524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M517" i="2"/>
  <c r="L517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M474" i="2"/>
  <c r="L474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M467" i="2"/>
  <c r="L467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M459" i="2"/>
  <c r="M458" i="2" s="1"/>
  <c r="L459" i="2"/>
  <c r="L458" i="2" s="1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M450" i="2"/>
  <c r="M449" i="2" s="1"/>
  <c r="L450" i="2"/>
  <c r="L449" i="2" s="1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M436" i="2"/>
  <c r="M435" i="2" s="1"/>
  <c r="L436" i="2"/>
  <c r="L435" i="2" s="1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M410" i="2"/>
  <c r="M409" i="2" s="1"/>
  <c r="L410" i="2"/>
  <c r="L409" i="2" s="1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M372" i="2"/>
  <c r="L372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M365" i="2"/>
  <c r="L365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M310" i="2"/>
  <c r="L310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M273" i="2"/>
  <c r="L273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M248" i="2"/>
  <c r="L248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M234" i="2"/>
  <c r="L234" i="2"/>
  <c r="K234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M227" i="2"/>
  <c r="L227" i="2"/>
  <c r="K227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M208" i="2"/>
  <c r="L208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M205" i="2"/>
  <c r="L205" i="2"/>
  <c r="K205" i="2"/>
  <c r="B205" i="2"/>
  <c r="M204" i="2"/>
  <c r="L204" i="2"/>
  <c r="K204" i="2"/>
  <c r="B204" i="2"/>
  <c r="M203" i="2"/>
  <c r="L203" i="2"/>
  <c r="K203" i="2"/>
  <c r="B203" i="2"/>
  <c r="M202" i="2"/>
  <c r="L202" i="2"/>
  <c r="K202" i="2"/>
  <c r="B202" i="2"/>
  <c r="M201" i="2"/>
  <c r="L201" i="2"/>
  <c r="K201" i="2"/>
  <c r="B201" i="2"/>
  <c r="M200" i="2"/>
  <c r="L200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M192" i="2"/>
  <c r="L192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M187" i="2"/>
  <c r="L187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M184" i="2"/>
  <c r="L184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M180" i="2"/>
  <c r="L180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M174" i="2"/>
  <c r="L174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M170" i="2"/>
  <c r="L170" i="2"/>
  <c r="K170" i="2"/>
  <c r="D170" i="2"/>
  <c r="C170" i="2"/>
  <c r="B170" i="2"/>
  <c r="A170" i="2"/>
  <c r="D169" i="2"/>
  <c r="C169" i="2"/>
  <c r="B169" i="2"/>
  <c r="A169" i="2"/>
  <c r="M168" i="2"/>
  <c r="L168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M165" i="2"/>
  <c r="L165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M156" i="2"/>
  <c r="M155" i="2" s="1"/>
  <c r="L156" i="2"/>
  <c r="L155" i="2" s="1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M149" i="2"/>
  <c r="L149" i="2"/>
  <c r="K149" i="2"/>
  <c r="D149" i="2"/>
  <c r="C149" i="2"/>
  <c r="B149" i="2"/>
  <c r="A149" i="2"/>
  <c r="D148" i="2"/>
  <c r="C148" i="2"/>
  <c r="B148" i="2"/>
  <c r="A148" i="2"/>
  <c r="M147" i="2"/>
  <c r="L147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M137" i="2"/>
  <c r="L137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M131" i="2"/>
  <c r="L131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M127" i="2"/>
  <c r="L127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M119" i="2"/>
  <c r="M118" i="2" s="1"/>
  <c r="M117" i="2" s="1"/>
  <c r="M115" i="2" s="1"/>
  <c r="L119" i="2"/>
  <c r="L118" i="2" s="1"/>
  <c r="L117" i="2" s="1"/>
  <c r="L115" i="2" s="1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M116" i="2"/>
  <c r="L116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M108" i="2"/>
  <c r="L108" i="2"/>
  <c r="K108" i="2"/>
  <c r="D108" i="2"/>
  <c r="C108" i="2"/>
  <c r="B108" i="2"/>
  <c r="A108" i="2"/>
  <c r="D107" i="2"/>
  <c r="C107" i="2"/>
  <c r="B107" i="2"/>
  <c r="A107" i="2"/>
  <c r="M106" i="2"/>
  <c r="L106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M103" i="2"/>
  <c r="L103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M98" i="2"/>
  <c r="L98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M90" i="2"/>
  <c r="L90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M86" i="2"/>
  <c r="L86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M83" i="2"/>
  <c r="L83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M74" i="2"/>
  <c r="M73" i="2" s="1"/>
  <c r="L74" i="2"/>
  <c r="L73" i="2" s="1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M67" i="2"/>
  <c r="L67" i="2"/>
  <c r="K67" i="2"/>
  <c r="D67" i="2"/>
  <c r="C67" i="2"/>
  <c r="B67" i="2"/>
  <c r="A67" i="2"/>
  <c r="D66" i="2"/>
  <c r="C66" i="2"/>
  <c r="B66" i="2"/>
  <c r="A66" i="2"/>
  <c r="M65" i="2"/>
  <c r="L65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M55" i="2"/>
  <c r="L55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M49" i="2"/>
  <c r="L49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M45" i="2"/>
  <c r="L45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M42" i="2"/>
  <c r="L42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M37" i="2"/>
  <c r="M36" i="2" s="1"/>
  <c r="M35" i="2" s="1"/>
  <c r="M33" i="2" s="1"/>
  <c r="L37" i="2"/>
  <c r="L36" i="2" s="1"/>
  <c r="L35" i="2" s="1"/>
  <c r="L33" i="2" s="1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M34" i="2"/>
  <c r="L34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M30" i="2"/>
  <c r="L30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M24" i="2"/>
  <c r="L24" i="2"/>
  <c r="K24" i="2"/>
  <c r="D24" i="2"/>
  <c r="C24" i="2"/>
  <c r="B24" i="2"/>
  <c r="A24" i="2"/>
  <c r="D23" i="2"/>
  <c r="C23" i="2"/>
  <c r="B23" i="2"/>
  <c r="A23" i="2"/>
  <c r="M22" i="2"/>
  <c r="L22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M19" i="2"/>
  <c r="L19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M1224" i="2" s="1"/>
  <c r="D449" i="1"/>
  <c r="L1224" i="2" s="1"/>
  <c r="C449" i="1"/>
  <c r="E448" i="1"/>
  <c r="D448" i="1"/>
  <c r="C448" i="1"/>
  <c r="E447" i="1"/>
  <c r="D447" i="1"/>
  <c r="C447" i="1"/>
  <c r="E446" i="1"/>
  <c r="D446" i="1"/>
  <c r="C446" i="1"/>
  <c r="K1221" i="2" s="1"/>
  <c r="E428" i="1"/>
  <c r="D428" i="1"/>
  <c r="C428" i="1"/>
  <c r="E421" i="1"/>
  <c r="D421" i="1"/>
  <c r="C421" i="1"/>
  <c r="C420" i="1" s="1"/>
  <c r="C419" i="1" s="1"/>
  <c r="C441" i="1" s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M1226" i="2" l="1"/>
  <c r="M1225" i="2"/>
  <c r="L1223" i="2"/>
  <c r="K1224" i="2"/>
  <c r="L1225" i="2"/>
  <c r="K1226" i="2"/>
  <c r="C262" i="1"/>
  <c r="D420" i="1"/>
  <c r="D419" i="1" s="1"/>
  <c r="D441" i="1" s="1"/>
  <c r="C247" i="1"/>
  <c r="L801" i="2"/>
  <c r="M1005" i="2"/>
  <c r="K1027" i="2"/>
  <c r="K1026" i="2" s="1"/>
  <c r="K1024" i="2" s="1"/>
  <c r="M969" i="2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3" i="2"/>
  <c r="K186" i="2"/>
  <c r="K185" i="2" s="1"/>
  <c r="K183" i="2" s="1"/>
  <c r="L1149" i="2"/>
  <c r="L1132" i="2"/>
  <c r="L1154" i="2"/>
  <c r="L21" i="2"/>
  <c r="L20" i="2" s="1"/>
  <c r="L18" i="2" s="1"/>
  <c r="L186" i="2"/>
  <c r="L185" i="2" s="1"/>
  <c r="L183" i="2" s="1"/>
  <c r="K760" i="2"/>
  <c r="K1074" i="2"/>
  <c r="L1105" i="2"/>
  <c r="L1139" i="2"/>
  <c r="K1149" i="2"/>
  <c r="L1038" i="2"/>
  <c r="L1037" i="2" s="1"/>
  <c r="L1035" i="2" s="1"/>
  <c r="M44" i="2"/>
  <c r="M43" i="2" s="1"/>
  <c r="M41" i="2" s="1"/>
  <c r="M105" i="2"/>
  <c r="M104" i="2" s="1"/>
  <c r="M102" i="2" s="1"/>
  <c r="L760" i="2"/>
  <c r="M760" i="2"/>
  <c r="M801" i="2"/>
  <c r="M985" i="2"/>
  <c r="M984" i="2" s="1"/>
  <c r="K1005" i="2"/>
  <c r="M1105" i="2"/>
  <c r="M1187" i="2"/>
  <c r="M1186" i="2" s="1"/>
  <c r="M1184" i="2" s="1"/>
  <c r="L247" i="2"/>
  <c r="M247" i="2"/>
  <c r="M884" i="2"/>
  <c r="K969" i="2"/>
  <c r="K1105" i="2"/>
  <c r="L1169" i="2"/>
  <c r="M167" i="2"/>
  <c r="M166" i="2" s="1"/>
  <c r="M164" i="2" s="1"/>
  <c r="L167" i="2"/>
  <c r="L166" i="2" s="1"/>
  <c r="L164" i="2" s="1"/>
  <c r="M186" i="2"/>
  <c r="M185" i="2" s="1"/>
  <c r="M183" i="2" s="1"/>
  <c r="K207" i="2"/>
  <c r="K247" i="2"/>
  <c r="L466" i="2"/>
  <c r="L457" i="2" s="1"/>
  <c r="M546" i="2"/>
  <c r="K1081" i="2"/>
  <c r="M1098" i="2"/>
  <c r="M1097" i="2" s="1"/>
  <c r="M1095" i="2" s="1"/>
  <c r="L44" i="2"/>
  <c r="K85" i="2"/>
  <c r="K84" i="2" s="1"/>
  <c r="K82" i="2" s="1"/>
  <c r="M1010" i="2"/>
  <c r="M1004" i="2" s="1"/>
  <c r="M1002" i="2" s="1"/>
  <c r="L1010" i="2"/>
  <c r="L1074" i="2"/>
  <c r="M1074" i="2"/>
  <c r="M1139" i="2"/>
  <c r="K1154" i="2"/>
  <c r="L1176" i="2"/>
  <c r="L1187" i="2"/>
  <c r="L1186" i="2" s="1"/>
  <c r="L1184" i="2" s="1"/>
  <c r="L85" i="2"/>
  <c r="L84" i="2" s="1"/>
  <c r="L82" i="2" s="1"/>
  <c r="K126" i="2"/>
  <c r="K123" i="2" s="1"/>
  <c r="L126" i="2"/>
  <c r="L207" i="2"/>
  <c r="M207" i="2"/>
  <c r="L592" i="2"/>
  <c r="K592" i="2"/>
  <c r="M592" i="2"/>
  <c r="K884" i="2"/>
  <c r="K875" i="2" s="1"/>
  <c r="L884" i="2"/>
  <c r="L969" i="2"/>
  <c r="L1005" i="2"/>
  <c r="L1027" i="2"/>
  <c r="L1026" i="2" s="1"/>
  <c r="L1024" i="2" s="1"/>
  <c r="M1027" i="2"/>
  <c r="M1026" i="2" s="1"/>
  <c r="M1024" i="2" s="1"/>
  <c r="M1038" i="2"/>
  <c r="M1037" i="2" s="1"/>
  <c r="M1035" i="2" s="1"/>
  <c r="M1176" i="2"/>
  <c r="M21" i="2"/>
  <c r="M20" i="2" s="1"/>
  <c r="M18" i="2" s="1"/>
  <c r="K21" i="2"/>
  <c r="K20" i="2" s="1"/>
  <c r="K18" i="2" s="1"/>
  <c r="K105" i="2"/>
  <c r="K104" i="2" s="1"/>
  <c r="K102" i="2" s="1"/>
  <c r="K466" i="2"/>
  <c r="K457" i="2" s="1"/>
  <c r="K546" i="2"/>
  <c r="L985" i="2"/>
  <c r="L984" i="2" s="1"/>
  <c r="K1010" i="2"/>
  <c r="L1081" i="2"/>
  <c r="M1081" i="2"/>
  <c r="K1098" i="2"/>
  <c r="M1132" i="2"/>
  <c r="L1148" i="2"/>
  <c r="L1146" i="2" s="1"/>
  <c r="M1154" i="2"/>
  <c r="M1148" i="2" s="1"/>
  <c r="M1146" i="2" s="1"/>
  <c r="K1169" i="2"/>
  <c r="K1187" i="2"/>
  <c r="K1186" i="2" s="1"/>
  <c r="K1184" i="2" s="1"/>
  <c r="C303" i="1"/>
  <c r="C439" i="1" s="1"/>
  <c r="D378" i="1"/>
  <c r="D440" i="1" s="1"/>
  <c r="C63" i="1"/>
  <c r="E247" i="1"/>
  <c r="E435" i="1"/>
  <c r="C466" i="1"/>
  <c r="E458" i="1"/>
  <c r="M1223" i="2"/>
  <c r="E463" i="1"/>
  <c r="K1225" i="2"/>
  <c r="C465" i="1"/>
  <c r="D48" i="1"/>
  <c r="E280" i="1"/>
  <c r="E334" i="1"/>
  <c r="D435" i="1"/>
  <c r="D458" i="1"/>
  <c r="E464" i="1"/>
  <c r="E466" i="1"/>
  <c r="E378" i="1"/>
  <c r="E440" i="1" s="1"/>
  <c r="L1226" i="2"/>
  <c r="D466" i="1"/>
  <c r="C19" i="1"/>
  <c r="E312" i="1"/>
  <c r="D463" i="1"/>
  <c r="D465" i="1"/>
  <c r="M1231" i="2"/>
  <c r="L1230" i="2"/>
  <c r="K1229" i="2"/>
  <c r="M1227" i="2"/>
  <c r="K1222" i="2"/>
  <c r="M1232" i="2"/>
  <c r="L1231" i="2"/>
  <c r="C470" i="1"/>
  <c r="E468" i="1"/>
  <c r="D467" i="1"/>
  <c r="M1221" i="2"/>
  <c r="D472" i="1"/>
  <c r="C471" i="1"/>
  <c r="E469" i="1"/>
  <c r="D468" i="1"/>
  <c r="E462" i="1"/>
  <c r="E470" i="1"/>
  <c r="L1222" i="2"/>
  <c r="D469" i="1"/>
  <c r="K1228" i="2"/>
  <c r="K1232" i="2"/>
  <c r="K44" i="2"/>
  <c r="M85" i="2"/>
  <c r="M84" i="2" s="1"/>
  <c r="M82" i="2" s="1"/>
  <c r="M126" i="2"/>
  <c r="M466" i="2"/>
  <c r="M457" i="2" s="1"/>
  <c r="L546" i="2"/>
  <c r="K801" i="2"/>
  <c r="K545" i="2" s="1"/>
  <c r="K1038" i="2"/>
  <c r="K1037" i="2" s="1"/>
  <c r="K1035" i="2" s="1"/>
  <c r="K1132" i="2"/>
  <c r="K1131" i="2" s="1"/>
  <c r="K1129" i="2" s="1"/>
  <c r="L1168" i="2"/>
  <c r="L1166" i="2" s="1"/>
  <c r="L105" i="2"/>
  <c r="L104" i="2" s="1"/>
  <c r="L102" i="2" s="1"/>
  <c r="K167" i="2"/>
  <c r="K166" i="2" s="1"/>
  <c r="K164" i="2" s="1"/>
  <c r="L1098" i="2"/>
  <c r="L1097" i="2" s="1"/>
  <c r="L1095" i="2" s="1"/>
  <c r="K1168" i="2"/>
  <c r="K1166" i="2" s="1"/>
  <c r="M1169" i="2"/>
  <c r="L206" i="2" l="1"/>
  <c r="L43" i="2"/>
  <c r="L41" i="2" s="1"/>
  <c r="L17" i="2" s="1"/>
  <c r="K1073" i="2"/>
  <c r="K1069" i="2" s="1"/>
  <c r="K43" i="2"/>
  <c r="K41" i="2" s="1"/>
  <c r="K17" i="2" s="1"/>
  <c r="D303" i="1"/>
  <c r="D439" i="1" s="1"/>
  <c r="E303" i="1"/>
  <c r="E439" i="1" s="1"/>
  <c r="L1131" i="2"/>
  <c r="L1129" i="2" s="1"/>
  <c r="M875" i="2"/>
  <c r="M545" i="2"/>
  <c r="M1168" i="2"/>
  <c r="M1166" i="2" s="1"/>
  <c r="K101" i="2"/>
  <c r="K1097" i="2"/>
  <c r="K1095" i="2" s="1"/>
  <c r="K1148" i="2"/>
  <c r="K1146" i="2" s="1"/>
  <c r="L545" i="2"/>
  <c r="K1004" i="2"/>
  <c r="K1002" i="2" s="1"/>
  <c r="L101" i="2"/>
  <c r="M101" i="2"/>
  <c r="M206" i="2"/>
  <c r="M199" i="2" s="1"/>
  <c r="K206" i="2"/>
  <c r="K199" i="2" s="1"/>
  <c r="K1201" i="2"/>
  <c r="D3" i="1"/>
  <c r="D438" i="1" s="1"/>
  <c r="D442" i="1" s="1"/>
  <c r="D443" i="1" s="1"/>
  <c r="E3" i="1"/>
  <c r="E438" i="1" s="1"/>
  <c r="E442" i="1" s="1"/>
  <c r="E443" i="1" s="1"/>
  <c r="C3" i="1"/>
  <c r="C438" i="1" s="1"/>
  <c r="C442" i="1" s="1"/>
  <c r="C443" i="1" s="1"/>
  <c r="M1131" i="2"/>
  <c r="M1129" i="2" s="1"/>
  <c r="L1004" i="2"/>
  <c r="L1002" i="2" s="1"/>
  <c r="K538" i="2"/>
  <c r="L875" i="2"/>
  <c r="L538" i="2" s="1"/>
  <c r="L199" i="2"/>
  <c r="M1073" i="2"/>
  <c r="M1069" i="2" s="1"/>
  <c r="M538" i="2"/>
  <c r="M17" i="2"/>
  <c r="L1073" i="2"/>
  <c r="L1069" i="2" s="1"/>
  <c r="L1001" i="2" s="1"/>
  <c r="L1200" i="2"/>
  <c r="L1201" i="2" s="1"/>
  <c r="K1217" i="2"/>
  <c r="L1217" i="2"/>
  <c r="D461" i="1"/>
  <c r="L1232" i="2"/>
  <c r="K1227" i="2"/>
  <c r="C461" i="1"/>
  <c r="C462" i="1"/>
  <c r="M1230" i="2"/>
  <c r="E472" i="1"/>
  <c r="L1227" i="2"/>
  <c r="D470" i="1"/>
  <c r="E467" i="1"/>
  <c r="E436" i="1"/>
  <c r="M1228" i="2"/>
  <c r="K1231" i="2"/>
  <c r="M1222" i="2"/>
  <c r="K1230" i="2"/>
  <c r="D462" i="1"/>
  <c r="L1229" i="2"/>
  <c r="D471" i="1"/>
  <c r="M1229" i="2"/>
  <c r="L1221" i="2"/>
  <c r="M1200" i="2"/>
  <c r="M1201" i="2" s="1"/>
  <c r="C472" i="1"/>
  <c r="E471" i="1"/>
  <c r="C469" i="1"/>
  <c r="M1217" i="2"/>
  <c r="L1228" i="2"/>
  <c r="D436" i="1"/>
  <c r="E461" i="1"/>
  <c r="K198" i="2" l="1"/>
  <c r="K1001" i="2"/>
  <c r="M198" i="2"/>
  <c r="M1001" i="2"/>
  <c r="L198" i="2"/>
  <c r="L5" i="2" s="1"/>
  <c r="D473" i="1"/>
  <c r="M1233" i="2"/>
  <c r="E473" i="1"/>
  <c r="K1233" i="2"/>
  <c r="C473" i="1"/>
  <c r="L1233" i="2"/>
  <c r="M5" i="2" l="1"/>
  <c r="K5" i="2"/>
</calcChain>
</file>

<file path=xl/comments1.xml><?xml version="1.0" encoding="utf-8"?>
<comments xmlns="http://schemas.openxmlformats.org/spreadsheetml/2006/main">
  <authors>
    <author>PC</author>
  </authors>
  <commentList>
    <comment ref="B44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4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5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6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0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09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0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1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2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3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4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5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6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<sst xmlns="http://schemas.openxmlformats.org/spreadsheetml/2006/main" count="2580" uniqueCount="300">
  <si>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</si>
  <si>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</si>
  <si>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</si>
  <si>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</si>
  <si>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</si>
  <si>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</si>
  <si>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</si>
  <si>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</si>
  <si>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</si>
  <si>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</si>
  <si>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</si>
  <si>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</si>
  <si>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</si>
  <si>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</si>
  <si>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</si>
  <si>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</si>
  <si>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</si>
  <si>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</si>
  <si>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</si>
  <si>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</si>
  <si>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</si>
  <si>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</si>
  <si>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</si>
  <si>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</si>
  <si>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</si>
  <si>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</si>
  <si>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</si>
  <si>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</si>
  <si>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</si>
  <si>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</si>
  <si>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</si>
  <si>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</si>
  <si>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</si>
  <si>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</si>
  <si>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</si>
  <si>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</si>
  <si>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</si>
  <si>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</si>
  <si>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</si>
  <si>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</si>
  <si>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</si>
  <si>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</si>
  <si>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</si>
  <si>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</si>
  <si>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</si>
  <si>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</si>
  <si>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</si>
  <si>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</si>
  <si>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</si>
  <si>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</si>
  <si>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</si>
  <si>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</si>
  <si>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</si>
  <si>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</si>
  <si>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</si>
  <si>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</si>
  <si>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</si>
  <si>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</si>
  <si>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</si>
  <si>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</si>
  <si>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</si>
  <si>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</si>
  <si>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</si>
  <si>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</si>
  <si>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</si>
  <si>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</si>
  <si>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</si>
  <si>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</si>
  <si>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</si>
  <si>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</si>
  <si>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</si>
  <si>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</si>
  <si>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</si>
  <si>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</si>
  <si>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</si>
  <si>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</si>
  <si>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</si>
  <si>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</si>
  <si>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</si>
  <si>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</si>
  <si>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</si>
  <si>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</si>
  <si>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</si>
  <si>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</si>
  <si>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</si>
  <si>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</si>
  <si>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</si>
  <si>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</si>
  <si>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</si>
  <si>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</si>
  <si>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</si>
  <si>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</si>
  <si>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</si>
  <si>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</si>
  <si>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</si>
  <si>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</si>
  <si>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</si>
  <si>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</si>
  <si>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</si>
  <si>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</si>
  <si>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</si>
  <si>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</si>
  <si>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</si>
  <si>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</si>
  <si>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</si>
  <si>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</si>
  <si>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</si>
  <si>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</si>
  <si>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</si>
  <si>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</si>
  <si>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</si>
  <si>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</si>
  <si>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</si>
  <si>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</si>
  <si>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</si>
  <si>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</si>
  <si>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</si>
  <si>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</si>
  <si>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</si>
  <si>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</si>
  <si>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</si>
  <si>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</si>
  <si>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</si>
  <si>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</si>
  <si>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</si>
  <si>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</si>
  <si>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</si>
  <si>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</si>
  <si>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</si>
  <si>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</si>
  <si>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</si>
  <si>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</si>
  <si>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</si>
  <si>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</si>
  <si>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</si>
  <si>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</si>
  <si>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</si>
  <si>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</si>
  <si>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</si>
  <si>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</si>
  <si>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</si>
  <si>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</si>
  <si>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</si>
  <si>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</si>
  <si>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</si>
  <si>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</si>
  <si>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</si>
  <si>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</si>
  <si>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</si>
  <si>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</si>
  <si>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</si>
  <si>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</si>
  <si>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</si>
  <si>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</si>
  <si>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</si>
  <si>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</si>
  <si>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</si>
  <si>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</si>
  <si>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</si>
  <si>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</si>
  <si>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</si>
  <si>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</si>
  <si>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</si>
  <si>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</si>
  <si>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</si>
  <si>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</si>
  <si>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</si>
  <si>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</si>
  <si>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</si>
  <si>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</si>
  <si>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</si>
  <si>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</si>
  <si>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</si>
  <si>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</si>
  <si>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</si>
  <si>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</si>
  <si>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</si>
  <si>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</si>
  <si>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</si>
  <si>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</si>
  <si>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</si>
  <si>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</si>
  <si>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</si>
  <si>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</si>
  <si>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</si>
  <si>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</si>
  <si>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</si>
  <si>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</si>
  <si>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</si>
  <si>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</si>
  <si>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</si>
  <si>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</si>
  <si>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</si>
  <si>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</si>
  <si>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</si>
  <si>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</si>
  <si>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</si>
  <si>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</si>
  <si>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</si>
  <si>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</si>
  <si>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</si>
  <si>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</si>
  <si>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</si>
  <si>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</si>
  <si>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</si>
  <si>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</si>
  <si>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</si>
  <si>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</si>
  <si>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</si>
  <si>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</si>
  <si>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</si>
  <si>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</si>
  <si>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</si>
  <si>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</si>
  <si>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</si>
  <si>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</si>
  <si>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</si>
  <si>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</si>
  <si>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</si>
  <si>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</si>
  <si>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</si>
  <si>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</si>
  <si>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</si>
  <si>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</si>
  <si>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</si>
  <si>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</si>
  <si>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</si>
  <si>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</si>
  <si>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</si>
  <si>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</si>
  <si>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</si>
  <si>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</si>
  <si>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</si>
  <si>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</si>
  <si>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</si>
  <si>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</si>
  <si>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</si>
  <si>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</si>
  <si>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</si>
  <si>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</si>
  <si>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</si>
  <si>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</si>
  <si>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</si>
  <si>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</si>
  <si>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</si>
  <si>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</si>
  <si>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</si>
  <si>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</si>
  <si>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</si>
  <si>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</si>
  <si>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</si>
  <si>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</si>
  <si>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</si>
  <si>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</si>
  <si>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</si>
  <si>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</si>
  <si>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</si>
  <si>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</si>
  <si>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</si>
  <si>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</si>
  <si>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</si>
  <si>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</si>
  <si>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</si>
  <si>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</si>
  <si>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</si>
  <si>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</si>
  <si>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</si>
  <si>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</si>
  <si>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</si>
  <si>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</si>
  <si>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</si>
  <si>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</si>
  <si>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</si>
  <si>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</si>
  <si>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</si>
  <si>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</si>
  <si>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</si>
  <si>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</si>
  <si>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</si>
  <si>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</si>
  <si>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</si>
  <si>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</si>
  <si>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</si>
  <si>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</si>
  <si>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</si>
  <si>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</si>
  <si>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</si>
  <si>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</si>
  <si>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</si>
  <si>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</si>
  <si>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</si>
  <si>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</si>
  <si>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</si>
  <si>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</si>
  <si>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</si>
  <si>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</si>
  <si>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</si>
  <si>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</si>
  <si>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</si>
  <si>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NAZIV ŠKOLE: Osnovna škola Ivane Brlić Mažuranić,Koška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</si>
</sst>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69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439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68" sqref="E268"/>
    </sheetView>
  </sheetViews>
  <sheetFormatPr defaultRowHeight="14.4" x14ac:dyDescent="0.3"/>
  <cols>
    <col min="1" max="1" width="4.6640625" style="31" customWidth="1"/>
    <col min="2" max="2" width="64.5546875" style="59" customWidth="1"/>
    <col min="3" max="5" width="15.44140625" style="60" customWidth="1"/>
    <col min="6" max="6" width="86.10937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ht="15" x14ac:dyDescent="0.25">
      <c r="A3" s="5">
        <v>6</v>
      </c>
      <c r="B3" s="6" t="s">
        <v>5</v>
      </c>
      <c r="C3" s="7">
        <f>SUM(C4,C19,C48,C63,C78,C93,C122,C172,C208,C216,C224,C232,C247,C262,C280,C295)</f>
        <v>6668481</v>
      </c>
      <c r="D3" s="7">
        <f>SUM(D4,D19,D48,D63,D78,D93,D122,D172,D208,D216,D224,D232,D247,D262,D280,D295)</f>
        <v>6668481</v>
      </c>
      <c r="E3" s="7">
        <f>SUM(E4,E19,E48,E63,E78,E93,E122,E172,E208,E216,E224,E232,E247,E262,E280,E295)</f>
        <v>6668481</v>
      </c>
    </row>
    <row r="4" spans="1:5" s="8" customFormat="1" x14ac:dyDescent="0.3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3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ht="15" x14ac:dyDescent="0.25">
      <c r="A6" s="11"/>
      <c r="B6" s="14">
        <v>3210</v>
      </c>
      <c r="C6" s="15"/>
      <c r="D6" s="15"/>
      <c r="E6" s="15"/>
    </row>
    <row r="7" spans="1:5" s="8" customFormat="1" ht="15" x14ac:dyDescent="0.25">
      <c r="A7" s="11"/>
      <c r="B7" s="14">
        <v>4910</v>
      </c>
      <c r="C7" s="15"/>
      <c r="D7" s="15"/>
      <c r="E7" s="15"/>
    </row>
    <row r="8" spans="1:5" s="8" customFormat="1" ht="15" x14ac:dyDescent="0.25">
      <c r="A8" s="11"/>
      <c r="B8" s="14">
        <v>5410</v>
      </c>
      <c r="C8" s="15"/>
      <c r="D8" s="15"/>
      <c r="E8" s="15"/>
    </row>
    <row r="9" spans="1:5" s="8" customFormat="1" ht="15" x14ac:dyDescent="0.25">
      <c r="A9" s="11"/>
      <c r="B9" s="14">
        <v>6210</v>
      </c>
      <c r="C9" s="15"/>
      <c r="D9" s="15"/>
      <c r="E9" s="15"/>
    </row>
    <row r="10" spans="1:5" s="8" customFormat="1" ht="15" x14ac:dyDescent="0.25">
      <c r="A10" s="11"/>
      <c r="B10" s="14">
        <v>7210</v>
      </c>
      <c r="C10" s="15"/>
      <c r="D10" s="15"/>
      <c r="E10" s="15"/>
    </row>
    <row r="11" spans="1:5" s="8" customFormat="1" ht="15" x14ac:dyDescent="0.25">
      <c r="A11" s="11"/>
      <c r="B11" s="14">
        <v>8210</v>
      </c>
      <c r="C11" s="15"/>
      <c r="D11" s="15"/>
      <c r="E11" s="15"/>
    </row>
    <row r="12" spans="1:5" s="8" customFormat="1" x14ac:dyDescent="0.3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ht="15" x14ac:dyDescent="0.25">
      <c r="A13" s="11"/>
      <c r="B13" s="14">
        <v>3210</v>
      </c>
      <c r="C13" s="15"/>
      <c r="D13" s="15"/>
      <c r="E13" s="15"/>
    </row>
    <row r="14" spans="1:5" s="8" customFormat="1" ht="15" x14ac:dyDescent="0.25">
      <c r="A14" s="11"/>
      <c r="B14" s="14">
        <v>4910</v>
      </c>
      <c r="C14" s="15"/>
      <c r="D14" s="15"/>
      <c r="E14" s="15"/>
    </row>
    <row r="15" spans="1:5" s="8" customFormat="1" ht="15" x14ac:dyDescent="0.25">
      <c r="A15" s="11"/>
      <c r="B15" s="14">
        <v>5410</v>
      </c>
      <c r="C15" s="15"/>
      <c r="D15" s="15"/>
      <c r="E15" s="15"/>
    </row>
    <row r="16" spans="1:5" s="8" customFormat="1" ht="15" x14ac:dyDescent="0.25">
      <c r="A16" s="11"/>
      <c r="B16" s="14">
        <v>6210</v>
      </c>
      <c r="C16" s="15"/>
      <c r="D16" s="15"/>
      <c r="E16" s="15"/>
    </row>
    <row r="17" spans="1:5" s="8" customFormat="1" ht="15" x14ac:dyDescent="0.25">
      <c r="A17" s="11"/>
      <c r="B17" s="14">
        <v>7210</v>
      </c>
      <c r="C17" s="15"/>
      <c r="D17" s="15"/>
      <c r="E17" s="15"/>
    </row>
    <row r="18" spans="1:5" s="8" customFormat="1" ht="15" x14ac:dyDescent="0.25">
      <c r="A18" s="11"/>
      <c r="B18" s="14">
        <v>8210</v>
      </c>
      <c r="C18" s="15"/>
      <c r="D18" s="15"/>
      <c r="E18" s="15"/>
    </row>
    <row r="19" spans="1:5" s="8" customFormat="1" x14ac:dyDescent="0.3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3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ht="15" x14ac:dyDescent="0.25">
      <c r="A21" s="11"/>
      <c r="B21" s="14">
        <v>3210</v>
      </c>
      <c r="C21" s="15"/>
      <c r="D21" s="15"/>
      <c r="E21" s="15"/>
    </row>
    <row r="22" spans="1:5" s="8" customFormat="1" ht="15" x14ac:dyDescent="0.25">
      <c r="A22" s="11"/>
      <c r="B22" s="14">
        <v>4910</v>
      </c>
      <c r="C22" s="15"/>
      <c r="D22" s="15"/>
      <c r="E22" s="15"/>
    </row>
    <row r="23" spans="1:5" s="8" customFormat="1" ht="15" x14ac:dyDescent="0.25">
      <c r="A23" s="11"/>
      <c r="B23" s="14">
        <v>5410</v>
      </c>
      <c r="C23" s="15"/>
      <c r="D23" s="15"/>
      <c r="E23" s="15"/>
    </row>
    <row r="24" spans="1:5" s="8" customFormat="1" ht="15" x14ac:dyDescent="0.25">
      <c r="A24" s="11"/>
      <c r="B24" s="14">
        <v>6210</v>
      </c>
      <c r="C24" s="15"/>
      <c r="D24" s="15"/>
      <c r="E24" s="15"/>
    </row>
    <row r="25" spans="1:5" s="8" customFormat="1" ht="15" x14ac:dyDescent="0.25">
      <c r="A25" s="11"/>
      <c r="B25" s="14">
        <v>7210</v>
      </c>
      <c r="C25" s="15"/>
      <c r="D25" s="15"/>
      <c r="E25" s="15"/>
    </row>
    <row r="26" spans="1:5" s="8" customFormat="1" ht="15" x14ac:dyDescent="0.25">
      <c r="A26" s="11"/>
      <c r="B26" s="14">
        <v>8210</v>
      </c>
      <c r="C26" s="15"/>
      <c r="D26" s="15"/>
      <c r="E26" s="15"/>
    </row>
    <row r="27" spans="1:5" s="8" customFormat="1" x14ac:dyDescent="0.3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ht="15" x14ac:dyDescent="0.25">
      <c r="A28" s="11"/>
      <c r="B28" s="14">
        <v>3210</v>
      </c>
      <c r="C28" s="15"/>
      <c r="D28" s="15"/>
      <c r="E28" s="15"/>
    </row>
    <row r="29" spans="1:5" s="8" customFormat="1" ht="15" x14ac:dyDescent="0.25">
      <c r="A29" s="11"/>
      <c r="B29" s="14">
        <v>4910</v>
      </c>
      <c r="C29" s="15"/>
      <c r="D29" s="15"/>
      <c r="E29" s="15"/>
    </row>
    <row r="30" spans="1:5" s="8" customFormat="1" ht="15" x14ac:dyDescent="0.25">
      <c r="A30" s="11"/>
      <c r="B30" s="14">
        <v>5410</v>
      </c>
      <c r="C30" s="15"/>
      <c r="D30" s="15"/>
      <c r="E30" s="15"/>
    </row>
    <row r="31" spans="1:5" s="8" customFormat="1" ht="15" x14ac:dyDescent="0.25">
      <c r="A31" s="11"/>
      <c r="B31" s="14">
        <v>6210</v>
      </c>
      <c r="C31" s="15"/>
      <c r="D31" s="15"/>
      <c r="E31" s="15"/>
    </row>
    <row r="32" spans="1:5" s="8" customFormat="1" ht="15" x14ac:dyDescent="0.25">
      <c r="A32" s="11"/>
      <c r="B32" s="14">
        <v>7210</v>
      </c>
      <c r="C32" s="15"/>
      <c r="D32" s="15"/>
      <c r="E32" s="15"/>
    </row>
    <row r="33" spans="1:5" s="8" customFormat="1" ht="15" x14ac:dyDescent="0.25">
      <c r="A33" s="11"/>
      <c r="B33" s="14">
        <v>8210</v>
      </c>
      <c r="C33" s="15"/>
      <c r="D33" s="15"/>
      <c r="E33" s="15"/>
    </row>
    <row r="34" spans="1:5" s="8" customFormat="1" x14ac:dyDescent="0.3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ht="15" x14ac:dyDescent="0.25">
      <c r="A35" s="11"/>
      <c r="B35" s="14">
        <v>3210</v>
      </c>
      <c r="C35" s="15"/>
      <c r="D35" s="15"/>
      <c r="E35" s="15"/>
    </row>
    <row r="36" spans="1:5" s="8" customFormat="1" ht="15" x14ac:dyDescent="0.25">
      <c r="A36" s="11"/>
      <c r="B36" s="14">
        <v>4910</v>
      </c>
      <c r="C36" s="15"/>
      <c r="D36" s="15"/>
      <c r="E36" s="15"/>
    </row>
    <row r="37" spans="1:5" s="8" customFormat="1" ht="15" x14ac:dyDescent="0.25">
      <c r="A37" s="11"/>
      <c r="B37" s="14">
        <v>5410</v>
      </c>
      <c r="C37" s="15"/>
      <c r="D37" s="15"/>
      <c r="E37" s="15"/>
    </row>
    <row r="38" spans="1:5" s="8" customFormat="1" ht="15" x14ac:dyDescent="0.25">
      <c r="A38" s="11"/>
      <c r="B38" s="14">
        <v>6210</v>
      </c>
      <c r="C38" s="15"/>
      <c r="D38" s="15"/>
      <c r="E38" s="15"/>
    </row>
    <row r="39" spans="1:5" s="8" customFormat="1" ht="15" x14ac:dyDescent="0.25">
      <c r="A39" s="11"/>
      <c r="B39" s="14">
        <v>7210</v>
      </c>
      <c r="C39" s="15"/>
      <c r="D39" s="15"/>
      <c r="E39" s="15"/>
    </row>
    <row r="40" spans="1:5" s="8" customFormat="1" ht="15" x14ac:dyDescent="0.25">
      <c r="A40" s="11"/>
      <c r="B40" s="14">
        <v>8210</v>
      </c>
      <c r="C40" s="15"/>
      <c r="D40" s="15"/>
      <c r="E40" s="15"/>
    </row>
    <row r="41" spans="1:5" s="8" customFormat="1" x14ac:dyDescent="0.3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ht="15" x14ac:dyDescent="0.25">
      <c r="A42" s="11"/>
      <c r="B42" s="14">
        <v>3210</v>
      </c>
      <c r="C42" s="15"/>
      <c r="D42" s="15"/>
      <c r="E42" s="15"/>
    </row>
    <row r="43" spans="1:5" s="8" customFormat="1" ht="15" x14ac:dyDescent="0.25">
      <c r="A43" s="11"/>
      <c r="B43" s="14">
        <v>4910</v>
      </c>
      <c r="C43" s="15"/>
      <c r="D43" s="15"/>
      <c r="E43" s="15"/>
    </row>
    <row r="44" spans="1:5" s="8" customFormat="1" ht="15" x14ac:dyDescent="0.25">
      <c r="A44" s="11"/>
      <c r="B44" s="14">
        <v>5410</v>
      </c>
      <c r="C44" s="15"/>
      <c r="D44" s="15"/>
      <c r="E44" s="15"/>
    </row>
    <row r="45" spans="1:5" s="8" customFormat="1" ht="15" x14ac:dyDescent="0.25">
      <c r="A45" s="11"/>
      <c r="B45" s="14">
        <v>6210</v>
      </c>
      <c r="C45" s="15"/>
      <c r="D45" s="15"/>
      <c r="E45" s="15"/>
    </row>
    <row r="46" spans="1:5" s="8" customFormat="1" ht="15" x14ac:dyDescent="0.25">
      <c r="A46" s="11"/>
      <c r="B46" s="14">
        <v>7210</v>
      </c>
      <c r="C46" s="15"/>
      <c r="D46" s="15"/>
      <c r="E46" s="15"/>
    </row>
    <row r="47" spans="1:5" s="8" customFormat="1" ht="15" x14ac:dyDescent="0.25">
      <c r="A47" s="11"/>
      <c r="B47" s="14">
        <v>8210</v>
      </c>
      <c r="C47" s="15"/>
      <c r="D47" s="15"/>
      <c r="E47" s="15"/>
    </row>
    <row r="48" spans="1:5" s="8" customFormat="1" x14ac:dyDescent="0.3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 x14ac:dyDescent="0.3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 ht="15" x14ac:dyDescent="0.25">
      <c r="A50" s="11"/>
      <c r="B50" s="14">
        <v>3210</v>
      </c>
      <c r="C50" s="15"/>
      <c r="D50" s="15"/>
      <c r="E50" s="15"/>
    </row>
    <row r="51" spans="1:5" s="8" customFormat="1" ht="15" x14ac:dyDescent="0.25">
      <c r="A51" s="11"/>
      <c r="B51" s="14">
        <v>4910</v>
      </c>
      <c r="C51" s="15"/>
      <c r="D51" s="15"/>
      <c r="E51" s="15"/>
    </row>
    <row r="52" spans="1:5" s="8" customFormat="1" ht="15" x14ac:dyDescent="0.25">
      <c r="A52" s="11"/>
      <c r="B52" s="14">
        <v>5410</v>
      </c>
      <c r="C52" s="15"/>
      <c r="D52" s="15"/>
      <c r="E52" s="15"/>
    </row>
    <row r="53" spans="1:5" s="8" customFormat="1" ht="15" x14ac:dyDescent="0.25">
      <c r="A53" s="11"/>
      <c r="B53" s="14">
        <v>6210</v>
      </c>
      <c r="C53" s="15"/>
      <c r="D53" s="15"/>
      <c r="E53" s="15"/>
    </row>
    <row r="54" spans="1:5" s="8" customFormat="1" ht="15" x14ac:dyDescent="0.25">
      <c r="A54" s="11"/>
      <c r="B54" s="14">
        <v>7210</v>
      </c>
      <c r="C54" s="15"/>
      <c r="D54" s="15"/>
      <c r="E54" s="15"/>
    </row>
    <row r="55" spans="1:5" s="8" customFormat="1" ht="15" x14ac:dyDescent="0.25">
      <c r="A55" s="11"/>
      <c r="B55" s="14">
        <v>8210</v>
      </c>
      <c r="C55" s="15"/>
      <c r="D55" s="15"/>
      <c r="E55" s="15"/>
    </row>
    <row r="56" spans="1:5" s="8" customFormat="1" x14ac:dyDescent="0.3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ht="15" x14ac:dyDescent="0.25">
      <c r="A57" s="11"/>
      <c r="B57" s="14">
        <v>3210</v>
      </c>
      <c r="C57" s="15"/>
      <c r="D57" s="15"/>
      <c r="E57" s="15"/>
    </row>
    <row r="58" spans="1:5" s="8" customFormat="1" ht="15" x14ac:dyDescent="0.25">
      <c r="A58" s="11"/>
      <c r="B58" s="14">
        <v>4910</v>
      </c>
      <c r="C58" s="15"/>
      <c r="D58" s="15"/>
      <c r="E58" s="15"/>
    </row>
    <row r="59" spans="1:5" s="8" customFormat="1" ht="15" x14ac:dyDescent="0.25">
      <c r="A59" s="11"/>
      <c r="B59" s="14">
        <v>5410</v>
      </c>
      <c r="C59" s="15"/>
      <c r="D59" s="15"/>
      <c r="E59" s="15"/>
    </row>
    <row r="60" spans="1:5" s="8" customFormat="1" ht="15" x14ac:dyDescent="0.25">
      <c r="A60" s="11"/>
      <c r="B60" s="14">
        <v>6210</v>
      </c>
      <c r="C60" s="15"/>
      <c r="D60" s="15"/>
      <c r="E60" s="15"/>
    </row>
    <row r="61" spans="1:5" s="8" customFormat="1" ht="15" x14ac:dyDescent="0.25">
      <c r="A61" s="11"/>
      <c r="B61" s="14">
        <v>7210</v>
      </c>
      <c r="C61" s="15"/>
      <c r="D61" s="15"/>
      <c r="E61" s="15"/>
    </row>
    <row r="62" spans="1:5" s="8" customFormat="1" ht="15" x14ac:dyDescent="0.25">
      <c r="A62" s="11"/>
      <c r="B62" s="14">
        <v>8210</v>
      </c>
      <c r="C62" s="15"/>
      <c r="D62" s="15"/>
      <c r="E62" s="15"/>
    </row>
    <row r="63" spans="1:5" s="8" customFormat="1" x14ac:dyDescent="0.3">
      <c r="A63" s="2">
        <v>636</v>
      </c>
      <c r="B63" s="9" t="s">
        <v>17</v>
      </c>
      <c r="C63" s="18">
        <f t="shared" ref="C63:E63" si="12">SUM(C64,C71)</f>
        <v>5844054</v>
      </c>
      <c r="D63" s="18">
        <f t="shared" si="12"/>
        <v>5844054</v>
      </c>
      <c r="E63" s="18">
        <f t="shared" si="12"/>
        <v>5844054</v>
      </c>
    </row>
    <row r="64" spans="1:5" s="8" customFormat="1" x14ac:dyDescent="0.3">
      <c r="A64" s="11">
        <v>6361</v>
      </c>
      <c r="B64" s="12" t="s">
        <v>18</v>
      </c>
      <c r="C64" s="13">
        <f t="shared" ref="C64" si="13">SUM(C65:C70)</f>
        <v>5844054</v>
      </c>
      <c r="D64" s="13">
        <f t="shared" ref="D64:E64" si="14">SUM(D65:D70)</f>
        <v>5844054</v>
      </c>
      <c r="E64" s="13">
        <f t="shared" si="14"/>
        <v>5844054</v>
      </c>
    </row>
    <row r="65" spans="1:5" s="8" customFormat="1" ht="15" x14ac:dyDescent="0.25">
      <c r="A65" s="11"/>
      <c r="B65" s="14">
        <v>3210</v>
      </c>
      <c r="C65" s="15"/>
      <c r="D65" s="15"/>
      <c r="E65" s="15"/>
    </row>
    <row r="66" spans="1:5" s="8" customFormat="1" ht="15" x14ac:dyDescent="0.25">
      <c r="A66" s="11"/>
      <c r="B66" s="14">
        <v>4910</v>
      </c>
      <c r="C66" s="15"/>
      <c r="D66" s="15"/>
      <c r="E66" s="15"/>
    </row>
    <row r="67" spans="1:5" s="8" customFormat="1" x14ac:dyDescent="0.3">
      <c r="A67" s="11"/>
      <c r="B67" s="14">
        <v>5410</v>
      </c>
      <c r="C67" s="15">
        <v>5844054</v>
      </c>
      <c r="D67" s="15">
        <v>5844054</v>
      </c>
      <c r="E67" s="15">
        <v>5844054</v>
      </c>
    </row>
    <row r="68" spans="1:5" s="8" customFormat="1" ht="15" x14ac:dyDescent="0.25">
      <c r="A68" s="11"/>
      <c r="B68" s="14">
        <v>6210</v>
      </c>
      <c r="C68" s="15"/>
      <c r="D68" s="15"/>
      <c r="E68" s="15"/>
    </row>
    <row r="69" spans="1:5" s="8" customFormat="1" ht="15" x14ac:dyDescent="0.25">
      <c r="A69" s="11"/>
      <c r="B69" s="14">
        <v>7210</v>
      </c>
      <c r="C69" s="15"/>
      <c r="D69" s="15"/>
      <c r="E69" s="15"/>
    </row>
    <row r="70" spans="1:5" s="8" customFormat="1" ht="15" x14ac:dyDescent="0.25">
      <c r="A70" s="11"/>
      <c r="B70" s="14">
        <v>8210</v>
      </c>
      <c r="C70" s="15"/>
      <c r="D70" s="15"/>
      <c r="E70" s="15"/>
    </row>
    <row r="71" spans="1:5" s="8" customFormat="1" x14ac:dyDescent="0.3">
      <c r="A71" s="11">
        <v>6362</v>
      </c>
      <c r="B71" s="12" t="s">
        <v>19</v>
      </c>
      <c r="C71" s="13">
        <f t="shared" ref="C71:E71" si="15">SUM(C72:C77)</f>
        <v>0</v>
      </c>
      <c r="D71" s="13">
        <f t="shared" si="15"/>
        <v>0</v>
      </c>
      <c r="E71" s="13">
        <f t="shared" si="15"/>
        <v>0</v>
      </c>
    </row>
    <row r="72" spans="1:5" s="8" customFormat="1" ht="15" x14ac:dyDescent="0.25">
      <c r="A72" s="11"/>
      <c r="B72" s="14">
        <v>3210</v>
      </c>
      <c r="C72" s="15"/>
      <c r="D72" s="15"/>
      <c r="E72" s="15"/>
    </row>
    <row r="73" spans="1:5" s="8" customFormat="1" ht="15" x14ac:dyDescent="0.25">
      <c r="A73" s="11"/>
      <c r="B73" s="14">
        <v>4910</v>
      </c>
      <c r="C73" s="15"/>
      <c r="D73" s="15"/>
      <c r="E73" s="15"/>
    </row>
    <row r="74" spans="1:5" s="8" customFormat="1" ht="15" x14ac:dyDescent="0.25">
      <c r="A74" s="11"/>
      <c r="B74" s="14">
        <v>5410</v>
      </c>
      <c r="C74" s="15"/>
      <c r="D74" s="15"/>
      <c r="E74" s="15"/>
    </row>
    <row r="75" spans="1:5" s="8" customFormat="1" ht="15" x14ac:dyDescent="0.25">
      <c r="A75" s="11"/>
      <c r="B75" s="14">
        <v>6210</v>
      </c>
      <c r="C75" s="15"/>
      <c r="D75" s="15"/>
      <c r="E75" s="15"/>
    </row>
    <row r="76" spans="1:5" s="8" customFormat="1" ht="15" x14ac:dyDescent="0.25">
      <c r="A76" s="11"/>
      <c r="B76" s="14">
        <v>7210</v>
      </c>
      <c r="C76" s="15"/>
      <c r="D76" s="15"/>
      <c r="E76" s="15"/>
    </row>
    <row r="77" spans="1:5" s="8" customFormat="1" ht="15" x14ac:dyDescent="0.25">
      <c r="A77" s="11"/>
      <c r="B77" s="14">
        <v>8210</v>
      </c>
      <c r="C77" s="15"/>
      <c r="D77" s="15"/>
      <c r="E77" s="15"/>
    </row>
    <row r="78" spans="1:5" s="8" customFormat="1" x14ac:dyDescent="0.3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 x14ac:dyDescent="0.3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 ht="15" x14ac:dyDescent="0.25">
      <c r="A80" s="11"/>
      <c r="B80" s="14">
        <v>3210</v>
      </c>
      <c r="C80" s="15"/>
      <c r="D80" s="15"/>
      <c r="E80" s="15"/>
    </row>
    <row r="81" spans="1:5" s="8" customFormat="1" ht="15" x14ac:dyDescent="0.25">
      <c r="A81" s="11"/>
      <c r="B81" s="14">
        <v>4910</v>
      </c>
      <c r="C81" s="15"/>
      <c r="D81" s="15"/>
      <c r="E81" s="15"/>
    </row>
    <row r="82" spans="1:5" s="8" customFormat="1" ht="15" x14ac:dyDescent="0.25">
      <c r="A82" s="11"/>
      <c r="B82" s="14">
        <v>5410</v>
      </c>
      <c r="C82" s="15"/>
      <c r="D82" s="15"/>
      <c r="E82" s="15"/>
    </row>
    <row r="83" spans="1:5" s="8" customFormat="1" ht="15" x14ac:dyDescent="0.25">
      <c r="A83" s="11"/>
      <c r="B83" s="14">
        <v>6210</v>
      </c>
      <c r="C83" s="15"/>
      <c r="D83" s="15"/>
      <c r="E83" s="15"/>
    </row>
    <row r="84" spans="1:5" s="8" customFormat="1" ht="15" x14ac:dyDescent="0.25">
      <c r="A84" s="11"/>
      <c r="B84" s="14">
        <v>7210</v>
      </c>
      <c r="C84" s="15"/>
      <c r="D84" s="15"/>
      <c r="E84" s="15"/>
    </row>
    <row r="85" spans="1:5" s="8" customFormat="1" ht="15" x14ac:dyDescent="0.25">
      <c r="A85" s="11"/>
      <c r="B85" s="14">
        <v>8210</v>
      </c>
      <c r="C85" s="15"/>
      <c r="D85" s="15"/>
      <c r="E85" s="15"/>
    </row>
    <row r="86" spans="1:5" s="8" customFormat="1" x14ac:dyDescent="0.3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ht="15" x14ac:dyDescent="0.25">
      <c r="A87" s="11"/>
      <c r="B87" s="14">
        <v>3210</v>
      </c>
      <c r="C87" s="15"/>
      <c r="D87" s="15"/>
      <c r="E87" s="15"/>
    </row>
    <row r="88" spans="1:5" s="8" customFormat="1" ht="15" x14ac:dyDescent="0.25">
      <c r="A88" s="11"/>
      <c r="B88" s="14">
        <v>4910</v>
      </c>
      <c r="C88" s="15"/>
      <c r="D88" s="15"/>
      <c r="E88" s="15"/>
    </row>
    <row r="89" spans="1:5" s="8" customFormat="1" ht="15" x14ac:dyDescent="0.25">
      <c r="A89" s="11"/>
      <c r="B89" s="14">
        <v>5410</v>
      </c>
      <c r="C89" s="15"/>
      <c r="D89" s="15"/>
      <c r="E89" s="15"/>
    </row>
    <row r="90" spans="1:5" s="8" customFormat="1" ht="15" x14ac:dyDescent="0.25">
      <c r="A90" s="11"/>
      <c r="B90" s="14">
        <v>6210</v>
      </c>
      <c r="C90" s="15"/>
      <c r="D90" s="15"/>
      <c r="E90" s="15"/>
    </row>
    <row r="91" spans="1:5" s="8" customFormat="1" ht="15" x14ac:dyDescent="0.25">
      <c r="A91" s="11"/>
      <c r="B91" s="14">
        <v>7210</v>
      </c>
      <c r="C91" s="15"/>
      <c r="D91" s="15"/>
      <c r="E91" s="15"/>
    </row>
    <row r="92" spans="1:5" s="8" customFormat="1" ht="15" x14ac:dyDescent="0.25">
      <c r="A92" s="11"/>
      <c r="B92" s="14">
        <v>8210</v>
      </c>
      <c r="C92" s="15"/>
      <c r="D92" s="15"/>
      <c r="E92" s="15"/>
    </row>
    <row r="93" spans="1:5" s="8" customFormat="1" x14ac:dyDescent="0.3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3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ht="15" x14ac:dyDescent="0.25">
      <c r="A95" s="11"/>
      <c r="B95" s="14">
        <v>3210</v>
      </c>
      <c r="C95" s="15"/>
      <c r="D95" s="15"/>
      <c r="E95" s="15"/>
    </row>
    <row r="96" spans="1:5" s="8" customFormat="1" ht="15" x14ac:dyDescent="0.25">
      <c r="A96" s="11"/>
      <c r="B96" s="14">
        <v>4910</v>
      </c>
      <c r="C96" s="15"/>
      <c r="D96" s="15"/>
      <c r="E96" s="15"/>
    </row>
    <row r="97" spans="1:5" s="8" customFormat="1" ht="15" x14ac:dyDescent="0.25">
      <c r="A97" s="11"/>
      <c r="B97" s="14">
        <v>5410</v>
      </c>
      <c r="C97" s="15"/>
      <c r="D97" s="15"/>
      <c r="E97" s="15"/>
    </row>
    <row r="98" spans="1:5" s="8" customFormat="1" ht="15" x14ac:dyDescent="0.25">
      <c r="A98" s="11"/>
      <c r="B98" s="14">
        <v>6210</v>
      </c>
      <c r="C98" s="15"/>
      <c r="D98" s="15"/>
      <c r="E98" s="15"/>
    </row>
    <row r="99" spans="1:5" s="8" customFormat="1" ht="15" x14ac:dyDescent="0.25">
      <c r="A99" s="11"/>
      <c r="B99" s="14">
        <v>7210</v>
      </c>
      <c r="C99" s="15"/>
      <c r="D99" s="15"/>
      <c r="E99" s="15"/>
    </row>
    <row r="100" spans="1:5" s="8" customFormat="1" ht="15" x14ac:dyDescent="0.25">
      <c r="A100" s="11"/>
      <c r="B100" s="14">
        <v>8210</v>
      </c>
      <c r="C100" s="15"/>
      <c r="D100" s="15"/>
      <c r="E100" s="15"/>
    </row>
    <row r="101" spans="1:5" s="8" customFormat="1" x14ac:dyDescent="0.3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ht="15" x14ac:dyDescent="0.25">
      <c r="A102" s="11"/>
      <c r="B102" s="14">
        <v>3210</v>
      </c>
      <c r="C102" s="15"/>
      <c r="D102" s="15"/>
      <c r="E102" s="15"/>
    </row>
    <row r="103" spans="1:5" s="8" customFormat="1" ht="15" x14ac:dyDescent="0.25">
      <c r="A103" s="11"/>
      <c r="B103" s="14">
        <v>4910</v>
      </c>
      <c r="C103" s="15"/>
      <c r="D103" s="15"/>
      <c r="E103" s="15"/>
    </row>
    <row r="104" spans="1:5" s="8" customFormat="1" ht="15" x14ac:dyDescent="0.25">
      <c r="A104" s="11"/>
      <c r="B104" s="14">
        <v>5410</v>
      </c>
      <c r="C104" s="15"/>
      <c r="D104" s="15"/>
      <c r="E104" s="15"/>
    </row>
    <row r="105" spans="1:5" s="8" customFormat="1" ht="15" x14ac:dyDescent="0.25">
      <c r="A105" s="11"/>
      <c r="B105" s="14">
        <v>6210</v>
      </c>
      <c r="C105" s="15"/>
      <c r="D105" s="15"/>
      <c r="E105" s="15"/>
    </row>
    <row r="106" spans="1:5" s="8" customFormat="1" ht="15" x14ac:dyDescent="0.25">
      <c r="A106" s="11"/>
      <c r="B106" s="14">
        <v>7210</v>
      </c>
      <c r="C106" s="15"/>
      <c r="D106" s="15"/>
      <c r="E106" s="15"/>
    </row>
    <row r="107" spans="1:5" s="8" customFormat="1" ht="15" x14ac:dyDescent="0.25">
      <c r="A107" s="11"/>
      <c r="B107" s="14">
        <v>8210</v>
      </c>
      <c r="C107" s="15"/>
      <c r="D107" s="15"/>
      <c r="E107" s="15"/>
    </row>
    <row r="108" spans="1:5" s="8" customFormat="1" ht="26.4" x14ac:dyDescent="0.3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ht="15" x14ac:dyDescent="0.25">
      <c r="A109" s="11"/>
      <c r="B109" s="14">
        <v>3210</v>
      </c>
      <c r="C109" s="15"/>
      <c r="D109" s="15"/>
      <c r="E109" s="15"/>
    </row>
    <row r="110" spans="1:5" s="8" customFormat="1" ht="15" x14ac:dyDescent="0.25">
      <c r="A110" s="11"/>
      <c r="B110" s="14">
        <v>4910</v>
      </c>
      <c r="C110" s="15"/>
      <c r="D110" s="15"/>
      <c r="E110" s="15"/>
    </row>
    <row r="111" spans="1:5" s="8" customFormat="1" ht="15" x14ac:dyDescent="0.25">
      <c r="A111" s="11"/>
      <c r="B111" s="14">
        <v>5410</v>
      </c>
      <c r="C111" s="15"/>
      <c r="D111" s="15"/>
      <c r="E111" s="15"/>
    </row>
    <row r="112" spans="1:5" s="8" customFormat="1" ht="15" x14ac:dyDescent="0.25">
      <c r="A112" s="11"/>
      <c r="B112" s="14">
        <v>6210</v>
      </c>
      <c r="C112" s="15"/>
      <c r="D112" s="15"/>
      <c r="E112" s="15"/>
    </row>
    <row r="113" spans="1:5" s="8" customFormat="1" ht="15" x14ac:dyDescent="0.25">
      <c r="A113" s="11"/>
      <c r="B113" s="14">
        <v>7210</v>
      </c>
      <c r="C113" s="15"/>
      <c r="D113" s="15"/>
      <c r="E113" s="15"/>
    </row>
    <row r="114" spans="1:5" s="8" customFormat="1" ht="15" x14ac:dyDescent="0.25">
      <c r="A114" s="11"/>
      <c r="B114" s="14">
        <v>8210</v>
      </c>
      <c r="C114" s="15"/>
      <c r="D114" s="15"/>
      <c r="E114" s="15"/>
    </row>
    <row r="115" spans="1:5" s="8" customFormat="1" ht="26.4" x14ac:dyDescent="0.3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ht="15" x14ac:dyDescent="0.25">
      <c r="A116" s="11"/>
      <c r="B116" s="14">
        <v>3210</v>
      </c>
      <c r="C116" s="15"/>
      <c r="D116" s="15"/>
      <c r="E116" s="15"/>
    </row>
    <row r="117" spans="1:5" s="8" customFormat="1" ht="15" x14ac:dyDescent="0.25">
      <c r="A117" s="11"/>
      <c r="B117" s="14">
        <v>4910</v>
      </c>
      <c r="C117" s="15"/>
      <c r="D117" s="15"/>
      <c r="E117" s="15"/>
    </row>
    <row r="118" spans="1:5" s="8" customFormat="1" ht="15" x14ac:dyDescent="0.25">
      <c r="A118" s="11"/>
      <c r="B118" s="14">
        <v>5410</v>
      </c>
      <c r="C118" s="15"/>
      <c r="D118" s="15"/>
      <c r="E118" s="15"/>
    </row>
    <row r="119" spans="1:5" s="8" customFormat="1" ht="15" x14ac:dyDescent="0.25">
      <c r="A119" s="11"/>
      <c r="B119" s="14">
        <v>6210</v>
      </c>
      <c r="C119" s="15"/>
      <c r="D119" s="15"/>
      <c r="E119" s="15"/>
    </row>
    <row r="120" spans="1:5" s="8" customFormat="1" ht="15" x14ac:dyDescent="0.25">
      <c r="A120" s="11"/>
      <c r="B120" s="14">
        <v>7210</v>
      </c>
      <c r="C120" s="15"/>
      <c r="D120" s="15"/>
      <c r="E120" s="15"/>
    </row>
    <row r="121" spans="1:5" s="8" customFormat="1" ht="15" x14ac:dyDescent="0.25">
      <c r="A121" s="11"/>
      <c r="B121" s="14">
        <v>8210</v>
      </c>
      <c r="C121" s="15"/>
      <c r="D121" s="15"/>
      <c r="E121" s="15"/>
    </row>
    <row r="122" spans="1:5" s="8" customFormat="1" ht="15" x14ac:dyDescent="0.25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 ht="15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ht="15" x14ac:dyDescent="0.25">
      <c r="A124" s="11"/>
      <c r="B124" s="14">
        <v>3210</v>
      </c>
      <c r="C124" s="15"/>
      <c r="D124" s="15"/>
      <c r="E124" s="15"/>
    </row>
    <row r="125" spans="1:5" s="8" customFormat="1" ht="15" x14ac:dyDescent="0.25">
      <c r="A125" s="11"/>
      <c r="B125" s="14">
        <v>4910</v>
      </c>
      <c r="C125" s="15"/>
      <c r="D125" s="15"/>
      <c r="E125" s="15"/>
    </row>
    <row r="126" spans="1:5" s="8" customFormat="1" ht="15" x14ac:dyDescent="0.25">
      <c r="A126" s="11"/>
      <c r="B126" s="14">
        <v>5410</v>
      </c>
      <c r="C126" s="15"/>
      <c r="D126" s="15"/>
      <c r="E126" s="15"/>
    </row>
    <row r="127" spans="1:5" s="8" customFormat="1" ht="15" x14ac:dyDescent="0.25">
      <c r="A127" s="11"/>
      <c r="B127" s="14">
        <v>6210</v>
      </c>
      <c r="C127" s="15"/>
      <c r="D127" s="15"/>
      <c r="E127" s="15"/>
    </row>
    <row r="128" spans="1:5" s="8" customFormat="1" ht="15" x14ac:dyDescent="0.25">
      <c r="A128" s="11"/>
      <c r="B128" s="14">
        <v>7210</v>
      </c>
      <c r="C128" s="15"/>
      <c r="D128" s="15"/>
      <c r="E128" s="15"/>
    </row>
    <row r="129" spans="1:5" s="8" customFormat="1" ht="15" x14ac:dyDescent="0.25">
      <c r="A129" s="11"/>
      <c r="B129" s="14">
        <v>8210</v>
      </c>
      <c r="C129" s="15"/>
      <c r="D129" s="15"/>
      <c r="E129" s="15"/>
    </row>
    <row r="130" spans="1:5" s="8" customFormat="1" x14ac:dyDescent="0.3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ht="15" x14ac:dyDescent="0.25">
      <c r="A131" s="11"/>
      <c r="B131" s="14">
        <v>3210</v>
      </c>
      <c r="C131" s="15"/>
      <c r="D131" s="15"/>
      <c r="E131" s="15"/>
    </row>
    <row r="132" spans="1:5" s="8" customFormat="1" ht="15" x14ac:dyDescent="0.25">
      <c r="A132" s="11"/>
      <c r="B132" s="14">
        <v>4910</v>
      </c>
      <c r="C132" s="15"/>
      <c r="D132" s="15"/>
      <c r="E132" s="15"/>
    </row>
    <row r="133" spans="1:5" s="8" customFormat="1" ht="15" x14ac:dyDescent="0.25">
      <c r="A133" s="11"/>
      <c r="B133" s="14">
        <v>5410</v>
      </c>
      <c r="C133" s="15"/>
      <c r="D133" s="15"/>
      <c r="E133" s="15"/>
    </row>
    <row r="134" spans="1:5" s="8" customFormat="1" ht="15" x14ac:dyDescent="0.25">
      <c r="A134" s="11"/>
      <c r="B134" s="14">
        <v>6210</v>
      </c>
      <c r="C134" s="15"/>
      <c r="D134" s="15"/>
      <c r="E134" s="15"/>
    </row>
    <row r="135" spans="1:5" s="8" customFormat="1" ht="15" x14ac:dyDescent="0.25">
      <c r="A135" s="11"/>
      <c r="B135" s="14">
        <v>7210</v>
      </c>
      <c r="C135" s="15"/>
      <c r="D135" s="15"/>
      <c r="E135" s="15"/>
    </row>
    <row r="136" spans="1:5" s="8" customFormat="1" ht="15" x14ac:dyDescent="0.25">
      <c r="A136" s="11"/>
      <c r="B136" s="14">
        <v>8210</v>
      </c>
      <c r="C136" s="15"/>
      <c r="D136" s="15"/>
      <c r="E136" s="15"/>
    </row>
    <row r="137" spans="1:5" s="8" customFormat="1" ht="15" x14ac:dyDescent="0.25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ht="15" x14ac:dyDescent="0.25">
      <c r="A138" s="11"/>
      <c r="B138" s="14">
        <v>3210</v>
      </c>
      <c r="C138" s="15"/>
      <c r="D138" s="15"/>
      <c r="E138" s="15"/>
    </row>
    <row r="139" spans="1:5" s="8" customFormat="1" ht="15" x14ac:dyDescent="0.25">
      <c r="A139" s="11"/>
      <c r="B139" s="14">
        <v>4910</v>
      </c>
      <c r="C139" s="15"/>
      <c r="D139" s="15"/>
      <c r="E139" s="15"/>
    </row>
    <row r="140" spans="1:5" s="8" customFormat="1" ht="15" x14ac:dyDescent="0.25">
      <c r="A140" s="11"/>
      <c r="B140" s="14">
        <v>5410</v>
      </c>
      <c r="C140" s="15"/>
      <c r="D140" s="15"/>
      <c r="E140" s="15"/>
    </row>
    <row r="141" spans="1:5" s="8" customFormat="1" ht="15" x14ac:dyDescent="0.25">
      <c r="A141" s="11"/>
      <c r="B141" s="14">
        <v>6210</v>
      </c>
      <c r="C141" s="15"/>
      <c r="D141" s="15"/>
      <c r="E141" s="15"/>
    </row>
    <row r="142" spans="1:5" s="8" customFormat="1" ht="15" x14ac:dyDescent="0.25">
      <c r="A142" s="11"/>
      <c r="B142" s="14">
        <v>7210</v>
      </c>
      <c r="C142" s="15"/>
      <c r="D142" s="15"/>
      <c r="E142" s="15"/>
    </row>
    <row r="143" spans="1:5" s="8" customFormat="1" ht="15" x14ac:dyDescent="0.25">
      <c r="A143" s="11"/>
      <c r="B143" s="14">
        <v>8210</v>
      </c>
      <c r="C143" s="15"/>
      <c r="D143" s="15"/>
      <c r="E143" s="15"/>
    </row>
    <row r="144" spans="1:5" s="8" customFormat="1" x14ac:dyDescent="0.3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ht="15" x14ac:dyDescent="0.25">
      <c r="A145" s="11"/>
      <c r="B145" s="14">
        <v>3210</v>
      </c>
      <c r="C145" s="15"/>
      <c r="D145" s="15"/>
      <c r="E145" s="15"/>
    </row>
    <row r="146" spans="1:5" s="8" customFormat="1" ht="15" x14ac:dyDescent="0.25">
      <c r="A146" s="11"/>
      <c r="B146" s="14">
        <v>4910</v>
      </c>
      <c r="C146" s="15"/>
      <c r="D146" s="15"/>
      <c r="E146" s="15"/>
    </row>
    <row r="147" spans="1:5" s="8" customFormat="1" ht="15" x14ac:dyDescent="0.25">
      <c r="A147" s="11"/>
      <c r="B147" s="14">
        <v>5410</v>
      </c>
      <c r="C147" s="15"/>
      <c r="D147" s="15"/>
      <c r="E147" s="15"/>
    </row>
    <row r="148" spans="1:5" s="8" customFormat="1" ht="15" x14ac:dyDescent="0.25">
      <c r="A148" s="11"/>
      <c r="B148" s="14">
        <v>6210</v>
      </c>
      <c r="C148" s="15"/>
      <c r="D148" s="15"/>
      <c r="E148" s="15"/>
    </row>
    <row r="149" spans="1:5" s="8" customFormat="1" ht="15" x14ac:dyDescent="0.25">
      <c r="A149" s="11"/>
      <c r="B149" s="14">
        <v>7210</v>
      </c>
      <c r="C149" s="15"/>
      <c r="D149" s="15"/>
      <c r="E149" s="15"/>
    </row>
    <row r="150" spans="1:5" s="8" customFormat="1" ht="15" x14ac:dyDescent="0.25">
      <c r="A150" s="11"/>
      <c r="B150" s="14">
        <v>8210</v>
      </c>
      <c r="C150" s="15"/>
      <c r="D150" s="15"/>
      <c r="E150" s="15"/>
    </row>
    <row r="151" spans="1:5" s="8" customFormat="1" ht="15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ht="15" x14ac:dyDescent="0.25">
      <c r="A152" s="11"/>
      <c r="B152" s="14">
        <v>3210</v>
      </c>
      <c r="C152" s="15"/>
      <c r="D152" s="15"/>
      <c r="E152" s="15"/>
    </row>
    <row r="153" spans="1:5" s="8" customFormat="1" ht="15" x14ac:dyDescent="0.25">
      <c r="A153" s="11"/>
      <c r="B153" s="14">
        <v>4910</v>
      </c>
      <c r="C153" s="15"/>
      <c r="D153" s="15"/>
      <c r="E153" s="15"/>
    </row>
    <row r="154" spans="1:5" s="8" customFormat="1" ht="15" x14ac:dyDescent="0.25">
      <c r="A154" s="11"/>
      <c r="B154" s="14">
        <v>5410</v>
      </c>
      <c r="C154" s="15"/>
      <c r="D154" s="15"/>
      <c r="E154" s="15"/>
    </row>
    <row r="155" spans="1:5" s="8" customFormat="1" ht="15" x14ac:dyDescent="0.25">
      <c r="A155" s="11"/>
      <c r="B155" s="14">
        <v>6210</v>
      </c>
      <c r="C155" s="15"/>
      <c r="D155" s="15"/>
      <c r="E155" s="15"/>
    </row>
    <row r="156" spans="1:5" s="8" customFormat="1" ht="15" x14ac:dyDescent="0.25">
      <c r="A156" s="11"/>
      <c r="B156" s="14">
        <v>7210</v>
      </c>
      <c r="C156" s="15"/>
      <c r="D156" s="15"/>
      <c r="E156" s="15"/>
    </row>
    <row r="157" spans="1:5" s="8" customFormat="1" ht="15" x14ac:dyDescent="0.25">
      <c r="A157" s="11"/>
      <c r="B157" s="14">
        <v>8210</v>
      </c>
      <c r="C157" s="15"/>
      <c r="D157" s="15"/>
      <c r="E157" s="15"/>
    </row>
    <row r="158" spans="1:5" s="8" customFormat="1" ht="26.4" x14ac:dyDescent="0.3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ht="15" x14ac:dyDescent="0.25">
      <c r="A159" s="11"/>
      <c r="B159" s="14">
        <v>3210</v>
      </c>
      <c r="C159" s="15"/>
      <c r="D159" s="15"/>
      <c r="E159" s="15"/>
    </row>
    <row r="160" spans="1:5" s="8" customFormat="1" ht="15" x14ac:dyDescent="0.25">
      <c r="A160" s="11"/>
      <c r="B160" s="14">
        <v>4910</v>
      </c>
      <c r="C160" s="15"/>
      <c r="D160" s="15"/>
      <c r="E160" s="15"/>
    </row>
    <row r="161" spans="1:5" s="8" customFormat="1" ht="15" x14ac:dyDescent="0.25">
      <c r="A161" s="11"/>
      <c r="B161" s="14">
        <v>5410</v>
      </c>
      <c r="C161" s="15"/>
      <c r="D161" s="15"/>
      <c r="E161" s="15"/>
    </row>
    <row r="162" spans="1:5" s="8" customFormat="1" ht="15" x14ac:dyDescent="0.25">
      <c r="A162" s="11"/>
      <c r="B162" s="14">
        <v>6210</v>
      </c>
      <c r="C162" s="15"/>
      <c r="D162" s="15"/>
      <c r="E162" s="15"/>
    </row>
    <row r="163" spans="1:5" s="8" customFormat="1" ht="15" x14ac:dyDescent="0.25">
      <c r="A163" s="11"/>
      <c r="B163" s="14">
        <v>7210</v>
      </c>
      <c r="C163" s="15"/>
      <c r="D163" s="15"/>
      <c r="E163" s="15"/>
    </row>
    <row r="164" spans="1:5" s="8" customFormat="1" ht="15" x14ac:dyDescent="0.25">
      <c r="A164" s="11"/>
      <c r="B164" s="14">
        <v>8210</v>
      </c>
      <c r="C164" s="15"/>
      <c r="D164" s="15"/>
      <c r="E164" s="15"/>
    </row>
    <row r="165" spans="1:5" s="8" customFormat="1" ht="15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ht="15" x14ac:dyDescent="0.25">
      <c r="A166" s="11"/>
      <c r="B166" s="14">
        <v>3210</v>
      </c>
      <c r="C166" s="15"/>
      <c r="D166" s="15"/>
      <c r="E166" s="15"/>
    </row>
    <row r="167" spans="1:5" s="8" customFormat="1" ht="15" x14ac:dyDescent="0.25">
      <c r="A167" s="11"/>
      <c r="B167" s="14">
        <v>4910</v>
      </c>
      <c r="C167" s="15"/>
      <c r="D167" s="15"/>
      <c r="E167" s="15"/>
    </row>
    <row r="168" spans="1:5" s="8" customFormat="1" ht="15" x14ac:dyDescent="0.25">
      <c r="A168" s="11"/>
      <c r="B168" s="14">
        <v>5410</v>
      </c>
      <c r="C168" s="15"/>
      <c r="D168" s="15"/>
      <c r="E168" s="15"/>
    </row>
    <row r="169" spans="1:5" s="8" customFormat="1" ht="15" x14ac:dyDescent="0.25">
      <c r="A169" s="11"/>
      <c r="B169" s="14">
        <v>6210</v>
      </c>
      <c r="C169" s="15"/>
      <c r="D169" s="15"/>
      <c r="E169" s="15"/>
    </row>
    <row r="170" spans="1:5" s="8" customFormat="1" ht="15" x14ac:dyDescent="0.25">
      <c r="A170" s="11"/>
      <c r="B170" s="14">
        <v>7210</v>
      </c>
      <c r="C170" s="15"/>
      <c r="D170" s="15"/>
      <c r="E170" s="15"/>
    </row>
    <row r="171" spans="1:5" s="8" customFormat="1" ht="15" x14ac:dyDescent="0.25">
      <c r="A171" s="11"/>
      <c r="B171" s="14">
        <v>8210</v>
      </c>
      <c r="C171" s="15"/>
      <c r="D171" s="15"/>
      <c r="E171" s="15"/>
    </row>
    <row r="172" spans="1:5" s="8" customFormat="1" ht="15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ht="15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ht="15" x14ac:dyDescent="0.25">
      <c r="A174" s="11"/>
      <c r="B174" s="14">
        <v>3210</v>
      </c>
      <c r="C174" s="15"/>
      <c r="D174" s="15"/>
      <c r="E174" s="15"/>
    </row>
    <row r="175" spans="1:5" s="8" customFormat="1" ht="15" x14ac:dyDescent="0.25">
      <c r="A175" s="11"/>
      <c r="B175" s="14">
        <v>4910</v>
      </c>
      <c r="C175" s="15"/>
      <c r="D175" s="15"/>
      <c r="E175" s="15"/>
    </row>
    <row r="176" spans="1:5" s="8" customFormat="1" ht="15" x14ac:dyDescent="0.25">
      <c r="A176" s="11"/>
      <c r="B176" s="14">
        <v>5410</v>
      </c>
      <c r="C176" s="15"/>
      <c r="D176" s="15"/>
      <c r="E176" s="15"/>
    </row>
    <row r="177" spans="1:5" s="8" customFormat="1" ht="15" x14ac:dyDescent="0.25">
      <c r="A177" s="11"/>
      <c r="B177" s="14">
        <v>6210</v>
      </c>
      <c r="C177" s="15"/>
      <c r="D177" s="15"/>
      <c r="E177" s="15"/>
    </row>
    <row r="178" spans="1:5" s="8" customFormat="1" ht="15" x14ac:dyDescent="0.25">
      <c r="A178" s="11"/>
      <c r="B178" s="14">
        <v>7210</v>
      </c>
      <c r="C178" s="15"/>
      <c r="D178" s="15"/>
      <c r="E178" s="15"/>
    </row>
    <row r="179" spans="1:5" s="8" customFormat="1" ht="15" x14ac:dyDescent="0.25">
      <c r="A179" s="11"/>
      <c r="B179" s="14">
        <v>8210</v>
      </c>
      <c r="C179" s="15"/>
      <c r="D179" s="15"/>
      <c r="E179" s="15"/>
    </row>
    <row r="180" spans="1:5" s="8" customFormat="1" ht="15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ht="15" x14ac:dyDescent="0.25">
      <c r="A181" s="11"/>
      <c r="B181" s="14">
        <v>3210</v>
      </c>
      <c r="C181" s="15"/>
      <c r="D181" s="15"/>
      <c r="E181" s="15"/>
    </row>
    <row r="182" spans="1:5" s="8" customFormat="1" ht="15" x14ac:dyDescent="0.25">
      <c r="A182" s="11"/>
      <c r="B182" s="14">
        <v>4910</v>
      </c>
      <c r="C182" s="15"/>
      <c r="D182" s="15"/>
      <c r="E182" s="15"/>
    </row>
    <row r="183" spans="1:5" s="8" customFormat="1" x14ac:dyDescent="0.3">
      <c r="A183" s="11"/>
      <c r="B183" s="14">
        <v>5410</v>
      </c>
      <c r="C183" s="15"/>
      <c r="D183" s="15"/>
      <c r="E183" s="15"/>
    </row>
    <row r="184" spans="1:5" s="8" customFormat="1" ht="15" x14ac:dyDescent="0.25">
      <c r="A184" s="11"/>
      <c r="B184" s="14">
        <v>6210</v>
      </c>
      <c r="C184" s="15"/>
      <c r="D184" s="15"/>
      <c r="E184" s="15"/>
    </row>
    <row r="185" spans="1:5" s="8" customFormat="1" ht="15" x14ac:dyDescent="0.25">
      <c r="A185" s="11"/>
      <c r="B185" s="14">
        <v>7210</v>
      </c>
      <c r="C185" s="15"/>
      <c r="D185" s="15"/>
      <c r="E185" s="15"/>
    </row>
    <row r="186" spans="1:5" s="8" customFormat="1" ht="15" x14ac:dyDescent="0.25">
      <c r="A186" s="11"/>
      <c r="B186" s="14">
        <v>8210</v>
      </c>
      <c r="C186" s="15"/>
      <c r="D186" s="15"/>
      <c r="E186" s="15"/>
    </row>
    <row r="187" spans="1:5" s="8" customFormat="1" x14ac:dyDescent="0.3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ht="15" x14ac:dyDescent="0.25">
      <c r="A188" s="11"/>
      <c r="B188" s="14">
        <v>3210</v>
      </c>
      <c r="C188" s="15"/>
      <c r="D188" s="15"/>
      <c r="E188" s="15"/>
    </row>
    <row r="189" spans="1:5" s="8" customFormat="1" ht="15" x14ac:dyDescent="0.25">
      <c r="A189" s="11"/>
      <c r="B189" s="14">
        <v>4910</v>
      </c>
      <c r="C189" s="15"/>
      <c r="D189" s="15"/>
      <c r="E189" s="15"/>
    </row>
    <row r="190" spans="1:5" s="8" customFormat="1" ht="15" x14ac:dyDescent="0.25">
      <c r="A190" s="11"/>
      <c r="B190" s="14">
        <v>5410</v>
      </c>
      <c r="C190" s="15"/>
      <c r="D190" s="15"/>
      <c r="E190" s="15"/>
    </row>
    <row r="191" spans="1:5" s="8" customFormat="1" ht="15" x14ac:dyDescent="0.25">
      <c r="A191" s="11"/>
      <c r="B191" s="14">
        <v>6210</v>
      </c>
      <c r="C191" s="15"/>
      <c r="D191" s="15"/>
      <c r="E191" s="15"/>
    </row>
    <row r="192" spans="1:5" s="8" customFormat="1" ht="15" x14ac:dyDescent="0.25">
      <c r="A192" s="11"/>
      <c r="B192" s="14">
        <v>7210</v>
      </c>
      <c r="C192" s="15"/>
      <c r="D192" s="15"/>
      <c r="E192" s="15"/>
    </row>
    <row r="193" spans="1:5" s="8" customFormat="1" ht="15" x14ac:dyDescent="0.25">
      <c r="A193" s="11"/>
      <c r="B193" s="14">
        <v>8210</v>
      </c>
      <c r="C193" s="15"/>
      <c r="D193" s="15"/>
      <c r="E193" s="15"/>
    </row>
    <row r="194" spans="1:5" s="8" customFormat="1" ht="15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ht="15" x14ac:dyDescent="0.25">
      <c r="A195" s="11"/>
      <c r="B195" s="14">
        <v>3210</v>
      </c>
      <c r="C195" s="15"/>
      <c r="D195" s="15"/>
      <c r="E195" s="15"/>
    </row>
    <row r="196" spans="1:5" s="8" customFormat="1" ht="15" x14ac:dyDescent="0.25">
      <c r="A196" s="11"/>
      <c r="B196" s="14">
        <v>4910</v>
      </c>
      <c r="C196" s="15"/>
      <c r="D196" s="15"/>
      <c r="E196" s="15"/>
    </row>
    <row r="197" spans="1:5" s="8" customFormat="1" ht="15" x14ac:dyDescent="0.25">
      <c r="A197" s="11"/>
      <c r="B197" s="14">
        <v>5410</v>
      </c>
      <c r="C197" s="15"/>
      <c r="D197" s="15"/>
      <c r="E197" s="15"/>
    </row>
    <row r="198" spans="1:5" s="8" customFormat="1" ht="15" x14ac:dyDescent="0.25">
      <c r="A198" s="11"/>
      <c r="B198" s="14">
        <v>6210</v>
      </c>
      <c r="C198" s="15"/>
      <c r="D198" s="15"/>
      <c r="E198" s="15"/>
    </row>
    <row r="199" spans="1:5" s="8" customFormat="1" ht="15" x14ac:dyDescent="0.25">
      <c r="A199" s="11"/>
      <c r="B199" s="14">
        <v>7210</v>
      </c>
      <c r="C199" s="15"/>
      <c r="D199" s="15"/>
      <c r="E199" s="15"/>
    </row>
    <row r="200" spans="1:5" s="8" customFormat="1" ht="15" x14ac:dyDescent="0.25">
      <c r="A200" s="11"/>
      <c r="B200" s="14">
        <v>8210</v>
      </c>
      <c r="C200" s="15"/>
      <c r="D200" s="15"/>
      <c r="E200" s="15"/>
    </row>
    <row r="201" spans="1:5" s="8" customFormat="1" ht="15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ht="15" x14ac:dyDescent="0.25">
      <c r="A202" s="11"/>
      <c r="B202" s="14">
        <v>3210</v>
      </c>
      <c r="C202" s="15"/>
      <c r="D202" s="15"/>
      <c r="E202" s="15"/>
    </row>
    <row r="203" spans="1:5" s="8" customFormat="1" ht="15" x14ac:dyDescent="0.25">
      <c r="A203" s="11"/>
      <c r="B203" s="14">
        <v>4910</v>
      </c>
      <c r="C203" s="15"/>
      <c r="D203" s="15"/>
      <c r="E203" s="15"/>
    </row>
    <row r="204" spans="1:5" s="8" customFormat="1" ht="15" x14ac:dyDescent="0.25">
      <c r="A204" s="11"/>
      <c r="B204" s="14">
        <v>5410</v>
      </c>
      <c r="C204" s="15"/>
      <c r="D204" s="15"/>
      <c r="E204" s="15"/>
    </row>
    <row r="205" spans="1:5" s="8" customFormat="1" ht="15" x14ac:dyDescent="0.25">
      <c r="A205" s="11"/>
      <c r="B205" s="14">
        <v>6210</v>
      </c>
      <c r="C205" s="15"/>
      <c r="D205" s="15"/>
      <c r="E205" s="15"/>
    </row>
    <row r="206" spans="1:5" s="8" customFormat="1" ht="15" x14ac:dyDescent="0.25">
      <c r="A206" s="11"/>
      <c r="B206" s="14">
        <v>7210</v>
      </c>
      <c r="C206" s="15"/>
      <c r="D206" s="15"/>
      <c r="E206" s="15"/>
    </row>
    <row r="207" spans="1:5" s="8" customFormat="1" ht="15" x14ac:dyDescent="0.25">
      <c r="A207" s="11"/>
      <c r="B207" s="14">
        <v>8210</v>
      </c>
      <c r="C207" s="15"/>
      <c r="D207" s="15"/>
      <c r="E207" s="15"/>
    </row>
    <row r="208" spans="1:5" s="8" customFormat="1" ht="15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ht="15" x14ac:dyDescent="0.25">
      <c r="A210" s="11"/>
      <c r="B210" s="14">
        <v>3210</v>
      </c>
      <c r="C210" s="15"/>
      <c r="D210" s="15"/>
      <c r="E210" s="15"/>
    </row>
    <row r="211" spans="1:5" s="8" customFormat="1" ht="15" x14ac:dyDescent="0.25">
      <c r="A211" s="11"/>
      <c r="B211" s="14">
        <v>4910</v>
      </c>
      <c r="C211" s="15"/>
      <c r="D211" s="15"/>
      <c r="E211" s="15"/>
    </row>
    <row r="212" spans="1:5" s="8" customFormat="1" ht="15" x14ac:dyDescent="0.25">
      <c r="A212" s="11"/>
      <c r="B212" s="14">
        <v>5410</v>
      </c>
      <c r="C212" s="15"/>
      <c r="D212" s="15"/>
      <c r="E212" s="15"/>
    </row>
    <row r="213" spans="1:5" s="8" customFormat="1" ht="15" x14ac:dyDescent="0.25">
      <c r="A213" s="11"/>
      <c r="B213" s="14">
        <v>6210</v>
      </c>
      <c r="C213" s="15"/>
      <c r="D213" s="15"/>
      <c r="E213" s="15"/>
    </row>
    <row r="214" spans="1:5" s="8" customFormat="1" ht="15" x14ac:dyDescent="0.25">
      <c r="A214" s="11"/>
      <c r="B214" s="14">
        <v>7210</v>
      </c>
      <c r="C214" s="15"/>
      <c r="D214" s="15"/>
      <c r="E214" s="15"/>
    </row>
    <row r="215" spans="1:5" s="8" customFormat="1" ht="15" x14ac:dyDescent="0.25">
      <c r="A215" s="11"/>
      <c r="B215" s="14">
        <v>8210</v>
      </c>
      <c r="C215" s="15"/>
      <c r="D215" s="15"/>
      <c r="E215" s="15"/>
    </row>
    <row r="216" spans="1:5" s="8" customFormat="1" ht="15" x14ac:dyDescent="0.25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ht="15" x14ac:dyDescent="0.25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ht="15" x14ac:dyDescent="0.25">
      <c r="A218" s="11"/>
      <c r="B218" s="14">
        <v>3210</v>
      </c>
      <c r="C218" s="15"/>
      <c r="D218" s="15"/>
      <c r="E218" s="15"/>
    </row>
    <row r="219" spans="1:5" s="8" customFormat="1" ht="15" x14ac:dyDescent="0.25">
      <c r="A219" s="11"/>
      <c r="B219" s="14">
        <v>4910</v>
      </c>
      <c r="C219" s="15"/>
      <c r="D219" s="15"/>
      <c r="E219" s="15"/>
    </row>
    <row r="220" spans="1:5" s="8" customFormat="1" ht="15" x14ac:dyDescent="0.25">
      <c r="A220" s="11"/>
      <c r="B220" s="14">
        <v>5410</v>
      </c>
      <c r="C220" s="15"/>
      <c r="D220" s="15"/>
      <c r="E220" s="15"/>
    </row>
    <row r="221" spans="1:5" s="8" customFormat="1" ht="15" x14ac:dyDescent="0.25">
      <c r="A221" s="11"/>
      <c r="B221" s="14">
        <v>6210</v>
      </c>
      <c r="C221" s="15"/>
      <c r="D221" s="15"/>
      <c r="E221" s="15"/>
    </row>
    <row r="222" spans="1:5" s="8" customFormat="1" ht="15" x14ac:dyDescent="0.25">
      <c r="A222" s="11"/>
      <c r="B222" s="14">
        <v>7210</v>
      </c>
      <c r="C222" s="15"/>
      <c r="D222" s="15"/>
      <c r="E222" s="15"/>
    </row>
    <row r="223" spans="1:5" s="8" customFormat="1" ht="15" x14ac:dyDescent="0.25">
      <c r="A223" s="11"/>
      <c r="B223" s="14">
        <v>8210</v>
      </c>
      <c r="C223" s="15"/>
      <c r="D223" s="15"/>
      <c r="E223" s="15"/>
    </row>
    <row r="224" spans="1:5" s="8" customFormat="1" ht="15" x14ac:dyDescent="0.25">
      <c r="A224" s="2">
        <v>652</v>
      </c>
      <c r="B224" s="9" t="s">
        <v>46</v>
      </c>
      <c r="C224" s="18">
        <f t="shared" ref="C224:E224" si="43">SUM(C225)</f>
        <v>10000</v>
      </c>
      <c r="D224" s="18">
        <f t="shared" si="43"/>
        <v>10000</v>
      </c>
      <c r="E224" s="18">
        <f t="shared" si="43"/>
        <v>10000</v>
      </c>
    </row>
    <row r="225" spans="1:5" s="8" customFormat="1" ht="15" x14ac:dyDescent="0.25">
      <c r="A225" s="11">
        <v>6526</v>
      </c>
      <c r="B225" s="12" t="s">
        <v>47</v>
      </c>
      <c r="C225" s="13">
        <f t="shared" ref="C225:E225" si="44">SUM(C226:C231)</f>
        <v>10000</v>
      </c>
      <c r="D225" s="13">
        <f t="shared" si="44"/>
        <v>10000</v>
      </c>
      <c r="E225" s="13">
        <f t="shared" si="44"/>
        <v>10000</v>
      </c>
    </row>
    <row r="226" spans="1:5" s="8" customFormat="1" ht="15" x14ac:dyDescent="0.25">
      <c r="A226" s="11"/>
      <c r="B226" s="14">
        <v>3210</v>
      </c>
      <c r="C226" s="15"/>
      <c r="D226" s="15"/>
      <c r="E226" s="15"/>
    </row>
    <row r="227" spans="1:5" s="8" customFormat="1" ht="15" x14ac:dyDescent="0.25">
      <c r="A227" s="11"/>
      <c r="B227" s="14">
        <v>4910</v>
      </c>
      <c r="C227" s="15"/>
      <c r="D227" s="15"/>
      <c r="E227" s="15"/>
    </row>
    <row r="228" spans="1:5" s="8" customFormat="1" x14ac:dyDescent="0.3">
      <c r="A228" s="11"/>
      <c r="B228" s="14">
        <v>5410</v>
      </c>
      <c r="C228" s="15">
        <v>10000</v>
      </c>
      <c r="D228" s="15">
        <v>10000</v>
      </c>
      <c r="E228" s="15">
        <v>10000</v>
      </c>
    </row>
    <row r="229" spans="1:5" s="8" customFormat="1" ht="15" x14ac:dyDescent="0.25">
      <c r="A229" s="11"/>
      <c r="B229" s="14">
        <v>6210</v>
      </c>
      <c r="C229" s="15"/>
      <c r="D229" s="15"/>
      <c r="E229" s="15"/>
    </row>
    <row r="230" spans="1:5" s="8" customFormat="1" ht="15" x14ac:dyDescent="0.25">
      <c r="A230" s="11"/>
      <c r="B230" s="14">
        <v>7210</v>
      </c>
      <c r="C230" s="15"/>
      <c r="D230" s="15"/>
      <c r="E230" s="15"/>
    </row>
    <row r="231" spans="1:5" s="8" customFormat="1" ht="15" x14ac:dyDescent="0.25">
      <c r="A231" s="11"/>
      <c r="B231" s="14">
        <v>8210</v>
      </c>
      <c r="C231" s="15"/>
      <c r="D231" s="15"/>
      <c r="E231" s="15"/>
    </row>
    <row r="232" spans="1:5" s="8" customFormat="1" x14ac:dyDescent="0.3">
      <c r="A232" s="2">
        <v>661</v>
      </c>
      <c r="B232" s="9" t="s">
        <v>48</v>
      </c>
      <c r="C232" s="18">
        <f t="shared" ref="C232:E232" si="45">SUM(C233,C240)</f>
        <v>0</v>
      </c>
      <c r="D232" s="18">
        <f t="shared" si="45"/>
        <v>0</v>
      </c>
      <c r="E232" s="18">
        <f t="shared" si="45"/>
        <v>0</v>
      </c>
    </row>
    <row r="233" spans="1:5" s="8" customFormat="1" ht="15" x14ac:dyDescent="0.25">
      <c r="A233" s="11">
        <v>6614</v>
      </c>
      <c r="B233" s="12" t="s">
        <v>49</v>
      </c>
      <c r="C233" s="13">
        <f t="shared" ref="C233" si="46">SUM(C234:C239)</f>
        <v>0</v>
      </c>
      <c r="D233" s="13">
        <f t="shared" ref="D233:E233" si="47">SUM(D234:D239)</f>
        <v>0</v>
      </c>
      <c r="E233" s="13">
        <f t="shared" si="47"/>
        <v>0</v>
      </c>
    </row>
    <row r="234" spans="1:5" s="8" customFormat="1" ht="15" x14ac:dyDescent="0.25">
      <c r="A234" s="11"/>
      <c r="B234" s="14">
        <v>3210</v>
      </c>
      <c r="C234" s="15"/>
      <c r="D234" s="15"/>
      <c r="E234" s="15"/>
    </row>
    <row r="235" spans="1:5" s="8" customFormat="1" ht="15" x14ac:dyDescent="0.25">
      <c r="A235" s="11"/>
      <c r="B235" s="14">
        <v>4910</v>
      </c>
      <c r="C235" s="15"/>
      <c r="D235" s="15"/>
      <c r="E235" s="15"/>
    </row>
    <row r="236" spans="1:5" s="8" customFormat="1" ht="15" x14ac:dyDescent="0.25">
      <c r="A236" s="11"/>
      <c r="B236" s="14">
        <v>5410</v>
      </c>
      <c r="C236" s="15"/>
      <c r="D236" s="15"/>
      <c r="E236" s="15"/>
    </row>
    <row r="237" spans="1:5" s="8" customFormat="1" ht="15" x14ac:dyDescent="0.25">
      <c r="A237" s="11"/>
      <c r="B237" s="14">
        <v>6210</v>
      </c>
      <c r="C237" s="15"/>
      <c r="D237" s="15"/>
      <c r="E237" s="15"/>
    </row>
    <row r="238" spans="1:5" s="8" customFormat="1" ht="15" x14ac:dyDescent="0.25">
      <c r="A238" s="11"/>
      <c r="B238" s="14">
        <v>7210</v>
      </c>
      <c r="C238" s="15"/>
      <c r="D238" s="15"/>
      <c r="E238" s="15"/>
    </row>
    <row r="239" spans="1:5" s="8" customFormat="1" ht="15" x14ac:dyDescent="0.25">
      <c r="A239" s="11"/>
      <c r="B239" s="14">
        <v>8210</v>
      </c>
      <c r="C239" s="15"/>
      <c r="D239" s="15"/>
      <c r="E239" s="15"/>
    </row>
    <row r="240" spans="1:5" s="8" customFormat="1" x14ac:dyDescent="0.3">
      <c r="A240" s="19">
        <v>6615</v>
      </c>
      <c r="B240" s="20" t="s">
        <v>50</v>
      </c>
      <c r="C240" s="13">
        <f t="shared" ref="C240:E240" si="48">SUM(C241:C246)</f>
        <v>0</v>
      </c>
      <c r="D240" s="13">
        <f t="shared" si="48"/>
        <v>0</v>
      </c>
      <c r="E240" s="13">
        <f t="shared" si="48"/>
        <v>0</v>
      </c>
    </row>
    <row r="241" spans="1:5" s="8" customFormat="1" ht="15" x14ac:dyDescent="0.25">
      <c r="A241" s="11"/>
      <c r="B241" s="14">
        <v>3210</v>
      </c>
      <c r="C241" s="15"/>
      <c r="D241" s="15"/>
      <c r="E241" s="15"/>
    </row>
    <row r="242" spans="1:5" s="8" customFormat="1" ht="15" x14ac:dyDescent="0.25">
      <c r="A242" s="11"/>
      <c r="B242" s="14">
        <v>4910</v>
      </c>
      <c r="C242" s="15"/>
      <c r="D242" s="15"/>
      <c r="E242" s="15"/>
    </row>
    <row r="243" spans="1:5" s="8" customFormat="1" ht="15" x14ac:dyDescent="0.25">
      <c r="A243" s="11"/>
      <c r="B243" s="14">
        <v>5410</v>
      </c>
      <c r="C243" s="15"/>
      <c r="D243" s="15"/>
      <c r="E243" s="15"/>
    </row>
    <row r="244" spans="1:5" s="8" customFormat="1" ht="15" x14ac:dyDescent="0.25">
      <c r="A244" s="11"/>
      <c r="B244" s="14">
        <v>6210</v>
      </c>
      <c r="C244" s="15"/>
      <c r="D244" s="15"/>
      <c r="E244" s="15"/>
    </row>
    <row r="245" spans="1:5" s="8" customFormat="1" ht="15" x14ac:dyDescent="0.25">
      <c r="A245" s="11"/>
      <c r="B245" s="14">
        <v>7210</v>
      </c>
      <c r="C245" s="15"/>
      <c r="D245" s="15"/>
      <c r="E245" s="15"/>
    </row>
    <row r="246" spans="1:5" s="8" customFormat="1" ht="15" x14ac:dyDescent="0.25">
      <c r="A246" s="11"/>
      <c r="B246" s="14">
        <v>8210</v>
      </c>
      <c r="C246" s="15"/>
      <c r="D246" s="15"/>
      <c r="E246" s="15"/>
    </row>
    <row r="247" spans="1:5" s="8" customFormat="1" x14ac:dyDescent="0.3">
      <c r="A247" s="2">
        <v>663</v>
      </c>
      <c r="B247" s="9" t="s">
        <v>51</v>
      </c>
      <c r="C247" s="18">
        <f t="shared" ref="C247:E247" si="49">SUM(C248,C255)</f>
        <v>0</v>
      </c>
      <c r="D247" s="18">
        <f t="shared" si="49"/>
        <v>0</v>
      </c>
      <c r="E247" s="18">
        <f t="shared" si="49"/>
        <v>0</v>
      </c>
    </row>
    <row r="248" spans="1:5" s="8" customFormat="1" x14ac:dyDescent="0.3">
      <c r="A248" s="11">
        <v>6631</v>
      </c>
      <c r="B248" s="17" t="s">
        <v>52</v>
      </c>
      <c r="C248" s="13">
        <f t="shared" ref="C248" si="50">SUM(C249:C254)</f>
        <v>0</v>
      </c>
      <c r="D248" s="13">
        <f t="shared" ref="D248:E248" si="51">SUM(D249:D254)</f>
        <v>0</v>
      </c>
      <c r="E248" s="13">
        <f t="shared" si="51"/>
        <v>0</v>
      </c>
    </row>
    <row r="249" spans="1:5" s="8" customFormat="1" ht="15" x14ac:dyDescent="0.25">
      <c r="A249" s="11"/>
      <c r="B249" s="14">
        <v>3210</v>
      </c>
      <c r="C249" s="15"/>
      <c r="D249" s="15"/>
      <c r="E249" s="15"/>
    </row>
    <row r="250" spans="1:5" s="8" customFormat="1" x14ac:dyDescent="0.3">
      <c r="A250" s="11"/>
      <c r="B250" s="14">
        <v>4910</v>
      </c>
      <c r="C250" s="15"/>
      <c r="D250" s="15"/>
      <c r="E250" s="15"/>
    </row>
    <row r="251" spans="1:5" s="8" customFormat="1" x14ac:dyDescent="0.3">
      <c r="A251" s="11"/>
      <c r="B251" s="14">
        <v>5410</v>
      </c>
      <c r="C251" s="15"/>
      <c r="D251" s="15"/>
      <c r="E251" s="15"/>
    </row>
    <row r="252" spans="1:5" s="8" customFormat="1" x14ac:dyDescent="0.3">
      <c r="A252" s="11"/>
      <c r="B252" s="14">
        <v>6210</v>
      </c>
      <c r="C252" s="15"/>
      <c r="D252" s="15"/>
      <c r="E252" s="15"/>
    </row>
    <row r="253" spans="1:5" s="8" customFormat="1" x14ac:dyDescent="0.3">
      <c r="A253" s="11"/>
      <c r="B253" s="14">
        <v>7210</v>
      </c>
      <c r="C253" s="15"/>
      <c r="D253" s="15"/>
      <c r="E253" s="15"/>
    </row>
    <row r="254" spans="1:5" s="8" customFormat="1" x14ac:dyDescent="0.3">
      <c r="A254" s="11"/>
      <c r="B254" s="14">
        <v>8210</v>
      </c>
      <c r="C254" s="15"/>
      <c r="D254" s="15"/>
      <c r="E254" s="15"/>
    </row>
    <row r="255" spans="1:5" s="8" customFormat="1" x14ac:dyDescent="0.3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 x14ac:dyDescent="0.3">
      <c r="A256" s="11"/>
      <c r="B256" s="14">
        <v>3210</v>
      </c>
      <c r="C256" s="15"/>
      <c r="D256" s="15"/>
      <c r="E256" s="15"/>
    </row>
    <row r="257" spans="1:6" s="8" customFormat="1" x14ac:dyDescent="0.3">
      <c r="A257" s="11"/>
      <c r="B257" s="14">
        <v>4910</v>
      </c>
      <c r="C257" s="15"/>
      <c r="D257" s="15"/>
      <c r="E257" s="15"/>
    </row>
    <row r="258" spans="1:6" s="8" customFormat="1" x14ac:dyDescent="0.3">
      <c r="A258" s="11"/>
      <c r="B258" s="14">
        <v>5410</v>
      </c>
      <c r="C258" s="15"/>
      <c r="D258" s="15"/>
      <c r="E258" s="15"/>
    </row>
    <row r="259" spans="1:6" s="8" customFormat="1" x14ac:dyDescent="0.3">
      <c r="A259" s="11"/>
      <c r="B259" s="14">
        <v>6210</v>
      </c>
      <c r="C259" s="15"/>
      <c r="D259" s="15"/>
      <c r="E259" s="15"/>
    </row>
    <row r="260" spans="1:6" s="8" customFormat="1" x14ac:dyDescent="0.3">
      <c r="A260" s="11"/>
      <c r="B260" s="14">
        <v>7210</v>
      </c>
      <c r="C260" s="15"/>
      <c r="D260" s="15"/>
      <c r="E260" s="15"/>
    </row>
    <row r="261" spans="1:6" s="8" customFormat="1" x14ac:dyDescent="0.3">
      <c r="A261" s="11"/>
      <c r="B261" s="14">
        <v>8210</v>
      </c>
      <c r="C261" s="15"/>
      <c r="D261" s="15"/>
      <c r="E261" s="15"/>
    </row>
    <row r="262" spans="1:6" s="8" customFormat="1" ht="26.4" x14ac:dyDescent="0.3">
      <c r="A262" s="21">
        <v>671</v>
      </c>
      <c r="B262" s="22" t="s">
        <v>54</v>
      </c>
      <c r="C262" s="18">
        <f>SUM(C263,C270)</f>
        <v>814427</v>
      </c>
      <c r="D262" s="18">
        <f>SUM(D263,D270)</f>
        <v>814427</v>
      </c>
      <c r="E262" s="18">
        <f>SUM(E263,E270)</f>
        <v>814427</v>
      </c>
    </row>
    <row r="263" spans="1:6" s="8" customFormat="1" x14ac:dyDescent="0.3">
      <c r="A263" s="23">
        <v>6711</v>
      </c>
      <c r="B263" s="24" t="s">
        <v>55</v>
      </c>
      <c r="C263" s="13">
        <f>SUM(C264:C269)</f>
        <v>814427</v>
      </c>
      <c r="D263" s="13">
        <f>SUM(D264:D269)</f>
        <v>814427</v>
      </c>
      <c r="E263" s="13">
        <f>SUM(E264:E269)</f>
        <v>814427</v>
      </c>
      <c r="F263" s="25"/>
    </row>
    <row r="264" spans="1:6" s="8" customFormat="1" x14ac:dyDescent="0.3">
      <c r="A264" s="11"/>
      <c r="B264" s="23">
        <v>11</v>
      </c>
      <c r="C264" s="15">
        <v>152500</v>
      </c>
      <c r="D264" s="15">
        <v>152500</v>
      </c>
      <c r="E264" s="15">
        <v>152500</v>
      </c>
    </row>
    <row r="265" spans="1:6" s="8" customFormat="1" x14ac:dyDescent="0.3">
      <c r="A265" s="11"/>
      <c r="B265" s="26">
        <v>12</v>
      </c>
      <c r="C265" s="15">
        <v>569977</v>
      </c>
      <c r="D265" s="15">
        <v>569977</v>
      </c>
      <c r="E265" s="15">
        <v>569977</v>
      </c>
      <c r="F265" s="8" t="s">
        <v>56</v>
      </c>
    </row>
    <row r="266" spans="1:6" s="8" customFormat="1" x14ac:dyDescent="0.3">
      <c r="A266" s="11"/>
      <c r="B266" s="26">
        <v>5103</v>
      </c>
      <c r="C266" s="15"/>
      <c r="D266" s="15"/>
      <c r="E266" s="15"/>
      <c r="F266" s="8" t="s">
        <v>57</v>
      </c>
    </row>
    <row r="267" spans="1:6" s="8" customFormat="1" x14ac:dyDescent="0.3">
      <c r="A267" s="11"/>
      <c r="B267" s="26">
        <v>526</v>
      </c>
      <c r="C267" s="15">
        <v>79250</v>
      </c>
      <c r="D267" s="15">
        <v>79250</v>
      </c>
      <c r="E267" s="15">
        <v>79250</v>
      </c>
      <c r="F267" s="8" t="s">
        <v>57</v>
      </c>
    </row>
    <row r="268" spans="1:6" s="8" customFormat="1" ht="15.75" customHeight="1" x14ac:dyDescent="0.3">
      <c r="A268" s="11"/>
      <c r="B268" s="26">
        <v>527</v>
      </c>
      <c r="C268" s="15"/>
      <c r="D268" s="15"/>
      <c r="E268" s="15"/>
      <c r="F268" s="8" t="s">
        <v>58</v>
      </c>
    </row>
    <row r="269" spans="1:6" s="8" customFormat="1" ht="16.5" customHeight="1" x14ac:dyDescent="0.3">
      <c r="A269" s="11"/>
      <c r="B269" s="26">
        <v>5212</v>
      </c>
      <c r="C269" s="15">
        <v>12700</v>
      </c>
      <c r="D269" s="15">
        <v>12700</v>
      </c>
      <c r="E269" s="15">
        <v>12700</v>
      </c>
      <c r="F269" s="8" t="s">
        <v>59</v>
      </c>
    </row>
    <row r="270" spans="1:6" s="8" customFormat="1" ht="26.4" x14ac:dyDescent="0.3">
      <c r="A270" s="23">
        <v>6712</v>
      </c>
      <c r="B270" s="24" t="s">
        <v>60</v>
      </c>
      <c r="C270" s="13">
        <f>SUM(C271:C276)</f>
        <v>0</v>
      </c>
      <c r="D270" s="13">
        <f>SUM(D271:D276)</f>
        <v>0</v>
      </c>
      <c r="E270" s="13">
        <f>SUM(E271:E276)</f>
        <v>0</v>
      </c>
    </row>
    <row r="271" spans="1:6" s="8" customFormat="1" x14ac:dyDescent="0.3">
      <c r="A271" s="11"/>
      <c r="B271" s="23">
        <v>11</v>
      </c>
      <c r="C271" s="15"/>
      <c r="D271" s="15"/>
      <c r="E271" s="15"/>
    </row>
    <row r="272" spans="1:6" s="8" customFormat="1" x14ac:dyDescent="0.3">
      <c r="A272" s="11"/>
      <c r="B272" s="26">
        <v>12</v>
      </c>
      <c r="C272" s="15"/>
      <c r="D272" s="15"/>
      <c r="E272" s="15"/>
      <c r="F272" s="8" t="s">
        <v>56</v>
      </c>
    </row>
    <row r="273" spans="1:6" s="8" customFormat="1" x14ac:dyDescent="0.3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3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3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3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3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3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3">
      <c r="A279" s="11"/>
      <c r="B279" s="14">
        <v>4910</v>
      </c>
      <c r="C279" s="15"/>
      <c r="D279" s="15"/>
      <c r="E279" s="15"/>
    </row>
    <row r="280" spans="1:6" s="8" customFormat="1" x14ac:dyDescent="0.3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3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3">
      <c r="A282" s="11"/>
      <c r="B282" s="14">
        <v>3210</v>
      </c>
      <c r="C282" s="15"/>
      <c r="D282" s="15"/>
      <c r="E282" s="15"/>
    </row>
    <row r="283" spans="1:6" s="8" customFormat="1" x14ac:dyDescent="0.3">
      <c r="A283" s="11"/>
      <c r="B283" s="14">
        <v>4910</v>
      </c>
      <c r="C283" s="15"/>
      <c r="D283" s="15"/>
      <c r="E283" s="15"/>
    </row>
    <row r="284" spans="1:6" s="8" customFormat="1" x14ac:dyDescent="0.3">
      <c r="A284" s="11"/>
      <c r="B284" s="14">
        <v>5410</v>
      </c>
      <c r="C284" s="15"/>
      <c r="D284" s="15"/>
      <c r="E284" s="15"/>
    </row>
    <row r="285" spans="1:6" s="8" customFormat="1" x14ac:dyDescent="0.3">
      <c r="A285" s="11"/>
      <c r="B285" s="14">
        <v>6210</v>
      </c>
      <c r="C285" s="15"/>
      <c r="D285" s="15"/>
      <c r="E285" s="15"/>
    </row>
    <row r="286" spans="1:6" s="8" customFormat="1" x14ac:dyDescent="0.3">
      <c r="A286" s="11"/>
      <c r="B286" s="14">
        <v>7210</v>
      </c>
      <c r="C286" s="15"/>
      <c r="D286" s="15"/>
      <c r="E286" s="15"/>
    </row>
    <row r="287" spans="1:6" s="8" customFormat="1" x14ac:dyDescent="0.3">
      <c r="A287" s="11"/>
      <c r="B287" s="14">
        <v>8210</v>
      </c>
      <c r="C287" s="15"/>
      <c r="D287" s="15"/>
      <c r="E287" s="15"/>
    </row>
    <row r="288" spans="1:6" s="8" customFormat="1" x14ac:dyDescent="0.3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3">
      <c r="A289" s="11"/>
      <c r="B289" s="14">
        <v>3210</v>
      </c>
      <c r="C289" s="15"/>
      <c r="D289" s="15"/>
      <c r="E289" s="15"/>
    </row>
    <row r="290" spans="1:5" s="8" customFormat="1" x14ac:dyDescent="0.3">
      <c r="A290" s="11"/>
      <c r="B290" s="14">
        <v>4910</v>
      </c>
      <c r="C290" s="15"/>
      <c r="D290" s="15"/>
      <c r="E290" s="15"/>
    </row>
    <row r="291" spans="1:5" s="8" customFormat="1" x14ac:dyDescent="0.3">
      <c r="A291" s="11"/>
      <c r="B291" s="14">
        <v>5410</v>
      </c>
      <c r="C291" s="15"/>
      <c r="D291" s="15"/>
      <c r="E291" s="15"/>
    </row>
    <row r="292" spans="1:5" s="8" customFormat="1" x14ac:dyDescent="0.3">
      <c r="A292" s="11"/>
      <c r="B292" s="14">
        <v>6210</v>
      </c>
      <c r="C292" s="15"/>
      <c r="D292" s="15"/>
      <c r="E292" s="15"/>
    </row>
    <row r="293" spans="1:5" s="8" customFormat="1" x14ac:dyDescent="0.3">
      <c r="A293" s="11"/>
      <c r="B293" s="14">
        <v>7210</v>
      </c>
      <c r="C293" s="15"/>
      <c r="D293" s="15"/>
      <c r="E293" s="15"/>
    </row>
    <row r="294" spans="1:5" s="8" customFormat="1" x14ac:dyDescent="0.3">
      <c r="A294" s="11"/>
      <c r="B294" s="14">
        <v>8210</v>
      </c>
      <c r="C294" s="15"/>
      <c r="D294" s="15"/>
      <c r="E294" s="15"/>
    </row>
    <row r="295" spans="1:5" s="8" customFormat="1" x14ac:dyDescent="0.3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3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3">
      <c r="A297" s="11"/>
      <c r="B297" s="14">
        <v>3210</v>
      </c>
      <c r="C297" s="15"/>
      <c r="D297" s="15"/>
      <c r="E297" s="15"/>
    </row>
    <row r="298" spans="1:5" s="8" customFormat="1" x14ac:dyDescent="0.3">
      <c r="A298" s="11"/>
      <c r="B298" s="14">
        <v>4910</v>
      </c>
      <c r="C298" s="15"/>
      <c r="D298" s="15"/>
      <c r="E298" s="15"/>
    </row>
    <row r="299" spans="1:5" s="8" customFormat="1" x14ac:dyDescent="0.3">
      <c r="A299" s="11"/>
      <c r="B299" s="14">
        <v>5410</v>
      </c>
      <c r="C299" s="15"/>
      <c r="D299" s="15"/>
      <c r="E299" s="15"/>
    </row>
    <row r="300" spans="1:5" s="8" customFormat="1" x14ac:dyDescent="0.3">
      <c r="A300" s="11"/>
      <c r="B300" s="14">
        <v>6210</v>
      </c>
      <c r="C300" s="15"/>
      <c r="D300" s="15"/>
      <c r="E300" s="15"/>
    </row>
    <row r="301" spans="1:5" s="8" customFormat="1" x14ac:dyDescent="0.3">
      <c r="A301" s="11"/>
      <c r="B301" s="14">
        <v>7210</v>
      </c>
      <c r="C301" s="15"/>
      <c r="D301" s="15"/>
      <c r="E301" s="15"/>
    </row>
    <row r="302" spans="1:5" s="8" customFormat="1" x14ac:dyDescent="0.3">
      <c r="A302" s="11"/>
      <c r="B302" s="14">
        <v>8210</v>
      </c>
      <c r="C302" s="15"/>
      <c r="D302" s="15"/>
      <c r="E302" s="15"/>
    </row>
    <row r="303" spans="1:5" s="8" customFormat="1" x14ac:dyDescent="0.3">
      <c r="A303" s="5">
        <v>7</v>
      </c>
      <c r="B303" s="6" t="s">
        <v>67</v>
      </c>
      <c r="C303" s="7">
        <f t="shared" ref="C303:E303" si="61">SUM(C304,C312,C334,C370)</f>
        <v>0</v>
      </c>
      <c r="D303" s="7">
        <f t="shared" si="61"/>
        <v>0</v>
      </c>
      <c r="E303" s="7">
        <f t="shared" si="61"/>
        <v>0</v>
      </c>
    </row>
    <row r="304" spans="1:5" s="8" customFormat="1" x14ac:dyDescent="0.3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3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3">
      <c r="A306" s="11"/>
      <c r="B306" s="14">
        <v>3210</v>
      </c>
      <c r="C306" s="15"/>
      <c r="D306" s="15"/>
      <c r="E306" s="15"/>
    </row>
    <row r="307" spans="1:5" s="8" customFormat="1" x14ac:dyDescent="0.3">
      <c r="A307" s="11"/>
      <c r="B307" s="14">
        <v>4910</v>
      </c>
      <c r="C307" s="15"/>
      <c r="D307" s="15"/>
      <c r="E307" s="15"/>
    </row>
    <row r="308" spans="1:5" s="8" customFormat="1" x14ac:dyDescent="0.3">
      <c r="A308" s="11"/>
      <c r="B308" s="14">
        <v>5410</v>
      </c>
      <c r="C308" s="15"/>
      <c r="D308" s="15"/>
      <c r="E308" s="15"/>
    </row>
    <row r="309" spans="1:5" s="8" customFormat="1" x14ac:dyDescent="0.3">
      <c r="A309" s="11"/>
      <c r="B309" s="14">
        <v>6210</v>
      </c>
      <c r="C309" s="15"/>
      <c r="D309" s="15"/>
      <c r="E309" s="15"/>
    </row>
    <row r="310" spans="1:5" s="8" customFormat="1" x14ac:dyDescent="0.3">
      <c r="A310" s="11"/>
      <c r="B310" s="14">
        <v>7210</v>
      </c>
      <c r="C310" s="15"/>
      <c r="D310" s="15"/>
      <c r="E310" s="15"/>
    </row>
    <row r="311" spans="1:5" s="8" customFormat="1" x14ac:dyDescent="0.3">
      <c r="A311" s="11"/>
      <c r="B311" s="14">
        <v>8210</v>
      </c>
      <c r="C311" s="15"/>
      <c r="D311" s="15"/>
      <c r="E311" s="15"/>
    </row>
    <row r="312" spans="1:5" s="8" customFormat="1" x14ac:dyDescent="0.3">
      <c r="A312" s="2">
        <v>721</v>
      </c>
      <c r="B312" s="9" t="s">
        <v>69</v>
      </c>
      <c r="C312" s="18">
        <f t="shared" ref="C312:E312" si="64">SUM(C313,C320,C327)</f>
        <v>0</v>
      </c>
      <c r="D312" s="18">
        <f t="shared" si="64"/>
        <v>0</v>
      </c>
      <c r="E312" s="18">
        <f t="shared" si="64"/>
        <v>0</v>
      </c>
    </row>
    <row r="313" spans="1:5" s="8" customFormat="1" x14ac:dyDescent="0.3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 x14ac:dyDescent="0.3">
      <c r="A314" s="11"/>
      <c r="B314" s="14">
        <v>3210</v>
      </c>
      <c r="C314" s="15"/>
      <c r="D314" s="15"/>
      <c r="E314" s="15"/>
    </row>
    <row r="315" spans="1:5" s="8" customFormat="1" x14ac:dyDescent="0.3">
      <c r="A315" s="11"/>
      <c r="B315" s="14">
        <v>4910</v>
      </c>
      <c r="C315" s="15"/>
      <c r="D315" s="15"/>
      <c r="E315" s="15"/>
    </row>
    <row r="316" spans="1:5" s="8" customFormat="1" x14ac:dyDescent="0.3">
      <c r="A316" s="11"/>
      <c r="B316" s="14">
        <v>5410</v>
      </c>
      <c r="C316" s="15"/>
      <c r="D316" s="15"/>
      <c r="E316" s="15"/>
    </row>
    <row r="317" spans="1:5" s="8" customFormat="1" x14ac:dyDescent="0.3">
      <c r="A317" s="11"/>
      <c r="B317" s="14">
        <v>6210</v>
      </c>
      <c r="C317" s="15"/>
      <c r="D317" s="15"/>
      <c r="E317" s="15"/>
    </row>
    <row r="318" spans="1:5" s="8" customFormat="1" x14ac:dyDescent="0.3">
      <c r="A318" s="11"/>
      <c r="B318" s="14">
        <v>7210</v>
      </c>
      <c r="C318" s="15"/>
      <c r="D318" s="15"/>
      <c r="E318" s="15"/>
    </row>
    <row r="319" spans="1:5" s="8" customFormat="1" x14ac:dyDescent="0.3">
      <c r="A319" s="11"/>
      <c r="B319" s="14">
        <v>8210</v>
      </c>
      <c r="C319" s="15"/>
      <c r="D319" s="15"/>
      <c r="E319" s="15"/>
    </row>
    <row r="320" spans="1:5" s="8" customFormat="1" x14ac:dyDescent="0.3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3">
      <c r="A321" s="11"/>
      <c r="B321" s="14">
        <v>3210</v>
      </c>
      <c r="C321" s="15"/>
      <c r="D321" s="15"/>
      <c r="E321" s="15"/>
    </row>
    <row r="322" spans="1:5" s="8" customFormat="1" x14ac:dyDescent="0.3">
      <c r="A322" s="11"/>
      <c r="B322" s="14">
        <v>4910</v>
      </c>
      <c r="C322" s="15"/>
      <c r="D322" s="15"/>
      <c r="E322" s="15"/>
    </row>
    <row r="323" spans="1:5" s="8" customFormat="1" x14ac:dyDescent="0.3">
      <c r="A323" s="11"/>
      <c r="B323" s="14">
        <v>5410</v>
      </c>
      <c r="C323" s="15"/>
      <c r="D323" s="15"/>
      <c r="E323" s="15"/>
    </row>
    <row r="324" spans="1:5" s="8" customFormat="1" x14ac:dyDescent="0.3">
      <c r="A324" s="11"/>
      <c r="B324" s="14">
        <v>6210</v>
      </c>
      <c r="C324" s="15"/>
      <c r="D324" s="15"/>
      <c r="E324" s="15"/>
    </row>
    <row r="325" spans="1:5" s="8" customFormat="1" x14ac:dyDescent="0.3">
      <c r="A325" s="11"/>
      <c r="B325" s="14">
        <v>7210</v>
      </c>
      <c r="C325" s="15"/>
      <c r="D325" s="15"/>
      <c r="E325" s="15"/>
    </row>
    <row r="326" spans="1:5" s="8" customFormat="1" x14ac:dyDescent="0.3">
      <c r="A326" s="11"/>
      <c r="B326" s="14">
        <v>8210</v>
      </c>
      <c r="C326" s="15"/>
      <c r="D326" s="15"/>
      <c r="E326" s="15"/>
    </row>
    <row r="327" spans="1:5" s="8" customFormat="1" x14ac:dyDescent="0.3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3">
      <c r="A328" s="11"/>
      <c r="B328" s="14">
        <v>3210</v>
      </c>
      <c r="C328" s="15"/>
      <c r="D328" s="15"/>
      <c r="E328" s="15"/>
    </row>
    <row r="329" spans="1:5" s="8" customFormat="1" x14ac:dyDescent="0.3">
      <c r="A329" s="11"/>
      <c r="B329" s="14">
        <v>4910</v>
      </c>
      <c r="C329" s="15"/>
      <c r="D329" s="15"/>
      <c r="E329" s="15"/>
    </row>
    <row r="330" spans="1:5" s="8" customFormat="1" x14ac:dyDescent="0.3">
      <c r="A330" s="11"/>
      <c r="B330" s="14">
        <v>5410</v>
      </c>
      <c r="C330" s="15"/>
      <c r="D330" s="15"/>
      <c r="E330" s="15"/>
    </row>
    <row r="331" spans="1:5" s="8" customFormat="1" x14ac:dyDescent="0.3">
      <c r="A331" s="11"/>
      <c r="B331" s="14">
        <v>6210</v>
      </c>
      <c r="C331" s="15"/>
      <c r="D331" s="15"/>
      <c r="E331" s="15"/>
    </row>
    <row r="332" spans="1:5" s="8" customFormat="1" x14ac:dyDescent="0.3">
      <c r="A332" s="11"/>
      <c r="B332" s="14">
        <v>7210</v>
      </c>
      <c r="C332" s="15"/>
      <c r="D332" s="15"/>
      <c r="E332" s="15"/>
    </row>
    <row r="333" spans="1:5" s="8" customFormat="1" x14ac:dyDescent="0.3">
      <c r="A333" s="11"/>
      <c r="B333" s="14">
        <v>8210</v>
      </c>
      <c r="C333" s="15"/>
      <c r="D333" s="15"/>
      <c r="E333" s="15"/>
    </row>
    <row r="334" spans="1:5" s="8" customFormat="1" x14ac:dyDescent="0.3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3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3">
      <c r="A336" s="11"/>
      <c r="B336" s="14">
        <v>3210</v>
      </c>
      <c r="C336" s="15"/>
      <c r="D336" s="15"/>
      <c r="E336" s="15"/>
    </row>
    <row r="337" spans="1:5" s="8" customFormat="1" x14ac:dyDescent="0.3">
      <c r="A337" s="11"/>
      <c r="B337" s="14">
        <v>4910</v>
      </c>
      <c r="C337" s="15"/>
      <c r="D337" s="15"/>
      <c r="E337" s="15"/>
    </row>
    <row r="338" spans="1:5" s="8" customFormat="1" x14ac:dyDescent="0.3">
      <c r="A338" s="11"/>
      <c r="B338" s="14">
        <v>5410</v>
      </c>
      <c r="C338" s="15"/>
      <c r="D338" s="15"/>
      <c r="E338" s="15"/>
    </row>
    <row r="339" spans="1:5" s="8" customFormat="1" x14ac:dyDescent="0.3">
      <c r="A339" s="11"/>
      <c r="B339" s="14">
        <v>6210</v>
      </c>
      <c r="C339" s="15"/>
      <c r="D339" s="15"/>
      <c r="E339" s="15"/>
    </row>
    <row r="340" spans="1:5" s="8" customFormat="1" x14ac:dyDescent="0.3">
      <c r="A340" s="11"/>
      <c r="B340" s="14">
        <v>7210</v>
      </c>
      <c r="C340" s="15"/>
      <c r="D340" s="15"/>
      <c r="E340" s="15"/>
    </row>
    <row r="341" spans="1:5" s="8" customFormat="1" x14ac:dyDescent="0.3">
      <c r="A341" s="11"/>
      <c r="B341" s="14">
        <v>8210</v>
      </c>
      <c r="C341" s="15"/>
      <c r="D341" s="15"/>
      <c r="E341" s="15"/>
    </row>
    <row r="342" spans="1:5" s="8" customFormat="1" x14ac:dyDescent="0.3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3">
      <c r="A343" s="11"/>
      <c r="B343" s="14">
        <v>3210</v>
      </c>
      <c r="C343" s="15"/>
      <c r="D343" s="15"/>
      <c r="E343" s="15"/>
    </row>
    <row r="344" spans="1:5" s="8" customFormat="1" x14ac:dyDescent="0.3">
      <c r="A344" s="11"/>
      <c r="B344" s="14">
        <v>4910</v>
      </c>
      <c r="C344" s="15"/>
      <c r="D344" s="15"/>
      <c r="E344" s="15"/>
    </row>
    <row r="345" spans="1:5" s="8" customFormat="1" x14ac:dyDescent="0.3">
      <c r="A345" s="11"/>
      <c r="B345" s="14">
        <v>5410</v>
      </c>
      <c r="C345" s="15"/>
      <c r="D345" s="15"/>
      <c r="E345" s="15"/>
    </row>
    <row r="346" spans="1:5" s="8" customFormat="1" x14ac:dyDescent="0.3">
      <c r="A346" s="11"/>
      <c r="B346" s="14">
        <v>6210</v>
      </c>
      <c r="C346" s="15"/>
      <c r="D346" s="15"/>
      <c r="E346" s="15"/>
    </row>
    <row r="347" spans="1:5" s="8" customFormat="1" x14ac:dyDescent="0.3">
      <c r="A347" s="11"/>
      <c r="B347" s="14">
        <v>7210</v>
      </c>
      <c r="C347" s="15"/>
      <c r="D347" s="15"/>
      <c r="E347" s="15"/>
    </row>
    <row r="348" spans="1:5" s="8" customFormat="1" x14ac:dyDescent="0.3">
      <c r="A348" s="11"/>
      <c r="B348" s="14">
        <v>8210</v>
      </c>
      <c r="C348" s="15"/>
      <c r="D348" s="15"/>
      <c r="E348" s="15"/>
    </row>
    <row r="349" spans="1:5" s="8" customFormat="1" x14ac:dyDescent="0.3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3">
      <c r="A350" s="11"/>
      <c r="B350" s="14">
        <v>3210</v>
      </c>
      <c r="C350" s="15"/>
      <c r="D350" s="15"/>
      <c r="E350" s="15"/>
    </row>
    <row r="351" spans="1:5" s="8" customFormat="1" x14ac:dyDescent="0.3">
      <c r="A351" s="11"/>
      <c r="B351" s="14">
        <v>4910</v>
      </c>
      <c r="C351" s="15"/>
      <c r="D351" s="15"/>
      <c r="E351" s="15"/>
    </row>
    <row r="352" spans="1:5" s="8" customFormat="1" x14ac:dyDescent="0.3">
      <c r="A352" s="11"/>
      <c r="B352" s="14">
        <v>5410</v>
      </c>
      <c r="C352" s="15"/>
      <c r="D352" s="15"/>
      <c r="E352" s="15"/>
    </row>
    <row r="353" spans="1:5" s="8" customFormat="1" x14ac:dyDescent="0.3">
      <c r="A353" s="11"/>
      <c r="B353" s="14">
        <v>6210</v>
      </c>
      <c r="C353" s="15"/>
      <c r="D353" s="15"/>
      <c r="E353" s="15"/>
    </row>
    <row r="354" spans="1:5" s="8" customFormat="1" x14ac:dyDescent="0.3">
      <c r="A354" s="11"/>
      <c r="B354" s="14">
        <v>7210</v>
      </c>
      <c r="C354" s="15"/>
      <c r="D354" s="15"/>
      <c r="E354" s="15"/>
    </row>
    <row r="355" spans="1:5" s="8" customFormat="1" x14ac:dyDescent="0.3">
      <c r="A355" s="11"/>
      <c r="B355" s="14">
        <v>8210</v>
      </c>
      <c r="C355" s="15"/>
      <c r="D355" s="15"/>
      <c r="E355" s="15"/>
    </row>
    <row r="356" spans="1:5" s="8" customFormat="1" x14ac:dyDescent="0.3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3">
      <c r="A357" s="11"/>
      <c r="B357" s="14">
        <v>3210</v>
      </c>
      <c r="C357" s="15"/>
      <c r="D357" s="15"/>
      <c r="E357" s="15"/>
    </row>
    <row r="358" spans="1:5" s="8" customFormat="1" x14ac:dyDescent="0.3">
      <c r="A358" s="11"/>
      <c r="B358" s="14">
        <v>4910</v>
      </c>
      <c r="C358" s="15"/>
      <c r="D358" s="15"/>
      <c r="E358" s="15"/>
    </row>
    <row r="359" spans="1:5" s="8" customFormat="1" x14ac:dyDescent="0.3">
      <c r="A359" s="11"/>
      <c r="B359" s="14">
        <v>5410</v>
      </c>
      <c r="C359" s="15"/>
      <c r="D359" s="15"/>
      <c r="E359" s="15"/>
    </row>
    <row r="360" spans="1:5" s="8" customFormat="1" x14ac:dyDescent="0.3">
      <c r="A360" s="11"/>
      <c r="B360" s="14">
        <v>6210</v>
      </c>
      <c r="C360" s="15"/>
      <c r="D360" s="15"/>
      <c r="E360" s="15"/>
    </row>
    <row r="361" spans="1:5" s="8" customFormat="1" x14ac:dyDescent="0.3">
      <c r="A361" s="11"/>
      <c r="B361" s="14">
        <v>7210</v>
      </c>
      <c r="C361" s="15"/>
      <c r="D361" s="15"/>
      <c r="E361" s="15"/>
    </row>
    <row r="362" spans="1:5" s="8" customFormat="1" x14ac:dyDescent="0.3">
      <c r="A362" s="11"/>
      <c r="B362" s="14">
        <v>8210</v>
      </c>
      <c r="C362" s="15"/>
      <c r="D362" s="15"/>
      <c r="E362" s="15"/>
    </row>
    <row r="363" spans="1:5" s="8" customFormat="1" x14ac:dyDescent="0.3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3">
      <c r="A364" s="11"/>
      <c r="B364" s="14">
        <v>3210</v>
      </c>
      <c r="C364" s="15"/>
      <c r="D364" s="15"/>
      <c r="E364" s="15"/>
    </row>
    <row r="365" spans="1:5" s="8" customFormat="1" x14ac:dyDescent="0.3">
      <c r="A365" s="11"/>
      <c r="B365" s="14">
        <v>4910</v>
      </c>
      <c r="C365" s="15"/>
      <c r="D365" s="15"/>
      <c r="E365" s="15"/>
    </row>
    <row r="366" spans="1:5" s="8" customFormat="1" x14ac:dyDescent="0.3">
      <c r="A366" s="11"/>
      <c r="B366" s="14">
        <v>5410</v>
      </c>
      <c r="C366" s="15"/>
      <c r="D366" s="15"/>
      <c r="E366" s="15"/>
    </row>
    <row r="367" spans="1:5" s="8" customFormat="1" x14ac:dyDescent="0.3">
      <c r="A367" s="11"/>
      <c r="B367" s="14">
        <v>6210</v>
      </c>
      <c r="C367" s="15"/>
      <c r="D367" s="15"/>
      <c r="E367" s="15"/>
    </row>
    <row r="368" spans="1:5" s="8" customFormat="1" x14ac:dyDescent="0.3">
      <c r="A368" s="11"/>
      <c r="B368" s="14">
        <v>7210</v>
      </c>
      <c r="C368" s="15"/>
      <c r="D368" s="15"/>
      <c r="E368" s="15"/>
    </row>
    <row r="369" spans="1:5" s="8" customFormat="1" x14ac:dyDescent="0.3">
      <c r="A369" s="11"/>
      <c r="B369" s="14">
        <v>8210</v>
      </c>
      <c r="C369" s="15"/>
      <c r="D369" s="15"/>
      <c r="E369" s="15"/>
    </row>
    <row r="370" spans="1:5" s="8" customFormat="1" x14ac:dyDescent="0.3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3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3">
      <c r="A372" s="11"/>
      <c r="B372" s="14">
        <v>3210</v>
      </c>
      <c r="C372" s="15"/>
      <c r="D372" s="15"/>
      <c r="E372" s="15"/>
    </row>
    <row r="373" spans="1:5" s="8" customFormat="1" x14ac:dyDescent="0.3">
      <c r="A373" s="11"/>
      <c r="B373" s="14">
        <v>4910</v>
      </c>
      <c r="C373" s="15"/>
      <c r="D373" s="15"/>
      <c r="E373" s="15"/>
    </row>
    <row r="374" spans="1:5" s="8" customFormat="1" x14ac:dyDescent="0.3">
      <c r="A374" s="11"/>
      <c r="B374" s="14">
        <v>5410</v>
      </c>
      <c r="C374" s="15"/>
      <c r="D374" s="15"/>
      <c r="E374" s="15"/>
    </row>
    <row r="375" spans="1:5" s="8" customFormat="1" x14ac:dyDescent="0.3">
      <c r="A375" s="11"/>
      <c r="B375" s="14">
        <v>6210</v>
      </c>
      <c r="C375" s="15"/>
      <c r="D375" s="15"/>
      <c r="E375" s="15"/>
    </row>
    <row r="376" spans="1:5" s="8" customFormat="1" x14ac:dyDescent="0.3">
      <c r="A376" s="11"/>
      <c r="B376" s="14">
        <v>7210</v>
      </c>
      <c r="C376" s="15"/>
      <c r="D376" s="15"/>
      <c r="E376" s="15"/>
    </row>
    <row r="377" spans="1:5" s="8" customFormat="1" x14ac:dyDescent="0.3">
      <c r="A377" s="11"/>
      <c r="B377" s="14">
        <v>8210</v>
      </c>
      <c r="C377" s="15"/>
      <c r="D377" s="15"/>
      <c r="E377" s="15"/>
    </row>
    <row r="378" spans="1:5" s="8" customFormat="1" x14ac:dyDescent="0.3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6.4" x14ac:dyDescent="0.3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6.4" x14ac:dyDescent="0.3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3">
      <c r="A381" s="11"/>
      <c r="B381" s="14">
        <v>3210</v>
      </c>
      <c r="C381" s="15"/>
      <c r="D381" s="15"/>
      <c r="E381" s="15"/>
    </row>
    <row r="382" spans="1:5" s="8" customFormat="1" x14ac:dyDescent="0.3">
      <c r="A382" s="11"/>
      <c r="B382" s="14">
        <v>4910</v>
      </c>
      <c r="C382" s="15"/>
      <c r="D382" s="15"/>
      <c r="E382" s="15"/>
    </row>
    <row r="383" spans="1:5" s="8" customFormat="1" x14ac:dyDescent="0.3">
      <c r="A383" s="11"/>
      <c r="B383" s="14">
        <v>5410</v>
      </c>
      <c r="C383" s="15"/>
      <c r="D383" s="15"/>
      <c r="E383" s="15"/>
    </row>
    <row r="384" spans="1:5" s="8" customFormat="1" x14ac:dyDescent="0.3">
      <c r="A384" s="11"/>
      <c r="B384" s="14">
        <v>6210</v>
      </c>
      <c r="C384" s="15"/>
      <c r="D384" s="15"/>
      <c r="E384" s="15"/>
    </row>
    <row r="385" spans="1:5" s="8" customFormat="1" x14ac:dyDescent="0.3">
      <c r="A385" s="11"/>
      <c r="B385" s="14">
        <v>7210</v>
      </c>
      <c r="C385" s="15"/>
      <c r="D385" s="15"/>
      <c r="E385" s="15"/>
    </row>
    <row r="386" spans="1:5" s="8" customFormat="1" x14ac:dyDescent="0.3">
      <c r="A386" s="11"/>
      <c r="B386" s="14">
        <v>8210</v>
      </c>
      <c r="C386" s="15"/>
      <c r="D386" s="15"/>
      <c r="E386" s="15"/>
    </row>
    <row r="387" spans="1:5" s="8" customFormat="1" ht="26.4" x14ac:dyDescent="0.3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3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3">
      <c r="A389" s="11"/>
      <c r="B389" s="14">
        <v>3210</v>
      </c>
      <c r="C389" s="15"/>
      <c r="D389" s="15"/>
      <c r="E389" s="15"/>
    </row>
    <row r="390" spans="1:5" s="8" customFormat="1" x14ac:dyDescent="0.3">
      <c r="A390" s="11"/>
      <c r="B390" s="14">
        <v>4910</v>
      </c>
      <c r="C390" s="15"/>
      <c r="D390" s="15"/>
      <c r="E390" s="15"/>
    </row>
    <row r="391" spans="1:5" s="8" customFormat="1" x14ac:dyDescent="0.3">
      <c r="A391" s="11"/>
      <c r="B391" s="14">
        <v>5410</v>
      </c>
      <c r="C391" s="15"/>
      <c r="D391" s="15"/>
      <c r="E391" s="15"/>
    </row>
    <row r="392" spans="1:5" s="8" customFormat="1" x14ac:dyDescent="0.3">
      <c r="A392" s="11"/>
      <c r="B392" s="14">
        <v>6210</v>
      </c>
      <c r="C392" s="15"/>
      <c r="D392" s="15"/>
      <c r="E392" s="15"/>
    </row>
    <row r="393" spans="1:5" s="8" customFormat="1" x14ac:dyDescent="0.3">
      <c r="A393" s="11"/>
      <c r="B393" s="14">
        <v>7210</v>
      </c>
      <c r="C393" s="15"/>
      <c r="D393" s="15"/>
      <c r="E393" s="15"/>
    </row>
    <row r="394" spans="1:5" s="8" customFormat="1" x14ac:dyDescent="0.3">
      <c r="A394" s="11"/>
      <c r="B394" s="14">
        <v>8210</v>
      </c>
      <c r="C394" s="15"/>
      <c r="D394" s="15"/>
      <c r="E394" s="15"/>
    </row>
    <row r="395" spans="1:5" s="8" customFormat="1" ht="26.4" x14ac:dyDescent="0.3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3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3">
      <c r="A397" s="11"/>
      <c r="B397" s="14">
        <v>3210</v>
      </c>
      <c r="C397" s="15"/>
      <c r="D397" s="15"/>
      <c r="E397" s="15"/>
    </row>
    <row r="398" spans="1:5" s="8" customFormat="1" x14ac:dyDescent="0.3">
      <c r="A398" s="11"/>
      <c r="B398" s="14">
        <v>4910</v>
      </c>
      <c r="C398" s="15"/>
      <c r="D398" s="15"/>
      <c r="E398" s="15"/>
    </row>
    <row r="399" spans="1:5" s="8" customFormat="1" x14ac:dyDescent="0.3">
      <c r="A399" s="11"/>
      <c r="B399" s="14">
        <v>5410</v>
      </c>
      <c r="C399" s="15"/>
      <c r="D399" s="15"/>
      <c r="E399" s="15"/>
    </row>
    <row r="400" spans="1:5" s="8" customFormat="1" x14ac:dyDescent="0.3">
      <c r="A400" s="11"/>
      <c r="B400" s="14">
        <v>6210</v>
      </c>
      <c r="C400" s="15"/>
      <c r="D400" s="15"/>
      <c r="E400" s="15"/>
    </row>
    <row r="401" spans="1:5" s="8" customFormat="1" x14ac:dyDescent="0.3">
      <c r="A401" s="11"/>
      <c r="B401" s="14">
        <v>7210</v>
      </c>
      <c r="C401" s="15"/>
      <c r="D401" s="15"/>
      <c r="E401" s="15"/>
    </row>
    <row r="402" spans="1:5" s="8" customFormat="1" x14ac:dyDescent="0.3">
      <c r="A402" s="11"/>
      <c r="B402" s="14">
        <v>8210</v>
      </c>
      <c r="C402" s="15"/>
      <c r="D402" s="15"/>
      <c r="E402" s="15"/>
    </row>
    <row r="403" spans="1:5" s="8" customFormat="1" ht="26.4" x14ac:dyDescent="0.3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3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3">
      <c r="A405" s="11"/>
      <c r="B405" s="14">
        <v>3210</v>
      </c>
      <c r="C405" s="15"/>
      <c r="D405" s="15"/>
      <c r="E405" s="15"/>
    </row>
    <row r="406" spans="1:5" s="8" customFormat="1" x14ac:dyDescent="0.3">
      <c r="A406" s="11"/>
      <c r="B406" s="14">
        <v>4910</v>
      </c>
      <c r="C406" s="15"/>
      <c r="D406" s="15"/>
      <c r="E406" s="15"/>
    </row>
    <row r="407" spans="1:5" s="8" customFormat="1" x14ac:dyDescent="0.3">
      <c r="A407" s="11"/>
      <c r="B407" s="14">
        <v>5410</v>
      </c>
      <c r="C407" s="15"/>
      <c r="D407" s="15"/>
      <c r="E407" s="15"/>
    </row>
    <row r="408" spans="1:5" s="8" customFormat="1" x14ac:dyDescent="0.3">
      <c r="A408" s="11"/>
      <c r="B408" s="14">
        <v>6210</v>
      </c>
      <c r="C408" s="15"/>
      <c r="D408" s="15"/>
      <c r="E408" s="15"/>
    </row>
    <row r="409" spans="1:5" s="8" customFormat="1" x14ac:dyDescent="0.3">
      <c r="A409" s="11"/>
      <c r="B409" s="14">
        <v>7210</v>
      </c>
      <c r="C409" s="15"/>
      <c r="D409" s="15"/>
      <c r="E409" s="15"/>
    </row>
    <row r="410" spans="1:5" s="8" customFormat="1" x14ac:dyDescent="0.3">
      <c r="A410" s="11"/>
      <c r="B410" s="14">
        <v>8210</v>
      </c>
      <c r="C410" s="15"/>
      <c r="D410" s="15"/>
      <c r="E410" s="15"/>
    </row>
    <row r="411" spans="1:5" s="8" customFormat="1" x14ac:dyDescent="0.3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3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3">
      <c r="A413" s="11"/>
      <c r="B413" s="14">
        <v>3210</v>
      </c>
      <c r="C413" s="15"/>
      <c r="D413" s="15"/>
      <c r="E413" s="15"/>
    </row>
    <row r="414" spans="1:5" s="8" customFormat="1" x14ac:dyDescent="0.3">
      <c r="A414" s="11"/>
      <c r="B414" s="14">
        <v>4910</v>
      </c>
      <c r="C414" s="15"/>
      <c r="D414" s="15"/>
      <c r="E414" s="15"/>
    </row>
    <row r="415" spans="1:5" s="8" customFormat="1" x14ac:dyDescent="0.3">
      <c r="A415" s="11"/>
      <c r="B415" s="14">
        <v>5410</v>
      </c>
      <c r="C415" s="15"/>
      <c r="D415" s="15"/>
      <c r="E415" s="15"/>
    </row>
    <row r="416" spans="1:5" s="8" customFormat="1" x14ac:dyDescent="0.3">
      <c r="A416" s="11"/>
      <c r="B416" s="14">
        <v>6210</v>
      </c>
      <c r="C416" s="15"/>
      <c r="D416" s="15"/>
      <c r="E416" s="15"/>
    </row>
    <row r="417" spans="1:5" s="8" customFormat="1" x14ac:dyDescent="0.3">
      <c r="A417" s="11"/>
      <c r="B417" s="14">
        <v>7210</v>
      </c>
      <c r="C417" s="15"/>
      <c r="D417" s="15"/>
      <c r="E417" s="15"/>
    </row>
    <row r="418" spans="1:5" s="8" customFormat="1" x14ac:dyDescent="0.3">
      <c r="A418" s="11"/>
      <c r="B418" s="14">
        <v>8210</v>
      </c>
      <c r="C418" s="15"/>
      <c r="D418" s="15"/>
      <c r="E418" s="15"/>
    </row>
    <row r="419" spans="1:5" s="8" customFormat="1" x14ac:dyDescent="0.3">
      <c r="A419" s="5">
        <v>9</v>
      </c>
      <c r="B419" s="6" t="s">
        <v>92</v>
      </c>
      <c r="C419" s="7">
        <f t="shared" ref="C419" si="87">SUM(C420)</f>
        <v>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3">
      <c r="A420" s="2">
        <v>922</v>
      </c>
      <c r="B420" s="9" t="s">
        <v>93</v>
      </c>
      <c r="C420" s="18">
        <f t="shared" ref="C420:E420" si="89">SUM(C421,C428)</f>
        <v>0</v>
      </c>
      <c r="D420" s="18">
        <f t="shared" si="89"/>
        <v>0</v>
      </c>
      <c r="E420" s="18">
        <f t="shared" si="89"/>
        <v>0</v>
      </c>
    </row>
    <row r="421" spans="1:5" s="8" customFormat="1" x14ac:dyDescent="0.3">
      <c r="A421" s="11">
        <v>9221</v>
      </c>
      <c r="B421" s="20" t="s">
        <v>94</v>
      </c>
      <c r="C421" s="13">
        <f t="shared" ref="C421" si="90">SUM(C422:C427)</f>
        <v>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3">
      <c r="A422" s="11"/>
      <c r="B422" s="14">
        <v>3210</v>
      </c>
      <c r="C422" s="15"/>
      <c r="D422" s="15"/>
      <c r="E422" s="15"/>
    </row>
    <row r="423" spans="1:5" s="8" customFormat="1" x14ac:dyDescent="0.3">
      <c r="A423" s="11"/>
      <c r="B423" s="14">
        <v>4910</v>
      </c>
      <c r="C423" s="15"/>
      <c r="D423" s="15"/>
      <c r="E423" s="15"/>
    </row>
    <row r="424" spans="1:5" s="8" customFormat="1" x14ac:dyDescent="0.3">
      <c r="A424" s="11"/>
      <c r="B424" s="14">
        <v>5410</v>
      </c>
      <c r="C424" s="15"/>
      <c r="D424" s="15"/>
      <c r="E424" s="15"/>
    </row>
    <row r="425" spans="1:5" s="8" customFormat="1" x14ac:dyDescent="0.3">
      <c r="A425" s="11"/>
      <c r="B425" s="14">
        <v>6210</v>
      </c>
      <c r="C425" s="15"/>
      <c r="D425" s="15"/>
      <c r="E425" s="15"/>
    </row>
    <row r="426" spans="1:5" s="8" customFormat="1" x14ac:dyDescent="0.3">
      <c r="A426" s="11"/>
      <c r="B426" s="14">
        <v>7210</v>
      </c>
      <c r="C426" s="15"/>
      <c r="D426" s="15"/>
      <c r="E426" s="15"/>
    </row>
    <row r="427" spans="1:5" s="8" customFormat="1" x14ac:dyDescent="0.3">
      <c r="A427" s="11"/>
      <c r="B427" s="14">
        <v>8210</v>
      </c>
      <c r="C427" s="15"/>
      <c r="D427" s="15"/>
      <c r="E427" s="15"/>
    </row>
    <row r="428" spans="1:5" s="8" customFormat="1" x14ac:dyDescent="0.3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3">
      <c r="A429" s="11"/>
      <c r="B429" s="14">
        <v>3210</v>
      </c>
      <c r="C429" s="15"/>
      <c r="D429" s="15"/>
      <c r="E429" s="15"/>
    </row>
    <row r="430" spans="1:5" s="8" customFormat="1" x14ac:dyDescent="0.3">
      <c r="A430" s="11"/>
      <c r="B430" s="14">
        <v>4910</v>
      </c>
      <c r="C430" s="15"/>
      <c r="D430" s="15"/>
      <c r="E430" s="15"/>
    </row>
    <row r="431" spans="1:5" s="8" customFormat="1" x14ac:dyDescent="0.3">
      <c r="A431" s="11"/>
      <c r="B431" s="14">
        <v>5410</v>
      </c>
      <c r="C431" s="15"/>
      <c r="D431" s="15"/>
      <c r="E431" s="15"/>
    </row>
    <row r="432" spans="1:5" s="8" customFormat="1" x14ac:dyDescent="0.3">
      <c r="A432" s="11"/>
      <c r="B432" s="14">
        <v>6210</v>
      </c>
      <c r="C432" s="15"/>
      <c r="D432" s="15"/>
      <c r="E432" s="15"/>
    </row>
    <row r="433" spans="1:6" s="8" customFormat="1" x14ac:dyDescent="0.3">
      <c r="A433" s="11"/>
      <c r="B433" s="14">
        <v>7210</v>
      </c>
      <c r="C433" s="15"/>
      <c r="D433" s="15"/>
      <c r="E433" s="15"/>
    </row>
    <row r="434" spans="1:6" s="8" customFormat="1" x14ac:dyDescent="0.3">
      <c r="A434" s="11"/>
      <c r="B434" s="14">
        <v>8210</v>
      </c>
      <c r="C434" s="15"/>
      <c r="D434" s="15"/>
      <c r="E434" s="15"/>
    </row>
    <row r="435" spans="1:6" s="8" customFormat="1" x14ac:dyDescent="0.3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6668481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6668481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6668481</v>
      </c>
    </row>
    <row r="436" spans="1:6" s="8" customFormat="1" x14ac:dyDescent="0.3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3">
      <c r="A437" s="31"/>
      <c r="B437" s="32"/>
      <c r="C437" s="33"/>
      <c r="D437" s="33"/>
      <c r="E437" s="33"/>
    </row>
    <row r="438" spans="1:6" s="8" customFormat="1" x14ac:dyDescent="0.3">
      <c r="A438" s="31"/>
      <c r="B438" s="22" t="s">
        <v>98</v>
      </c>
      <c r="C438" s="34">
        <f>C3</f>
        <v>6668481</v>
      </c>
      <c r="D438" s="34">
        <f>D3</f>
        <v>6668481</v>
      </c>
      <c r="E438" s="34">
        <f>E3</f>
        <v>6668481</v>
      </c>
    </row>
    <row r="439" spans="1:6" s="8" customFormat="1" x14ac:dyDescent="0.3">
      <c r="A439" s="31"/>
      <c r="B439" s="22" t="s">
        <v>99</v>
      </c>
      <c r="C439" s="34">
        <f>C303</f>
        <v>0</v>
      </c>
      <c r="D439" s="34">
        <f>D303</f>
        <v>0</v>
      </c>
      <c r="E439" s="34">
        <f>E303</f>
        <v>0</v>
      </c>
    </row>
    <row r="440" spans="1:6" s="35" customFormat="1" x14ac:dyDescent="0.3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3">
      <c r="B441" s="22" t="s">
        <v>101</v>
      </c>
      <c r="C441" s="34">
        <f>C419</f>
        <v>0</v>
      </c>
      <c r="D441" s="34">
        <f>D419</f>
        <v>0</v>
      </c>
      <c r="E441" s="34">
        <f>E419</f>
        <v>0</v>
      </c>
    </row>
    <row r="442" spans="1:6" s="38" customFormat="1" ht="13.2" x14ac:dyDescent="0.25">
      <c r="A442" s="31"/>
      <c r="B442" s="36" t="s">
        <v>102</v>
      </c>
      <c r="C442" s="37">
        <f t="shared" ref="C442:E442" si="93">SUM(C438:C441)</f>
        <v>6668481</v>
      </c>
      <c r="D442" s="37">
        <f t="shared" si="93"/>
        <v>6668481</v>
      </c>
      <c r="E442" s="37">
        <f t="shared" si="93"/>
        <v>6668481</v>
      </c>
    </row>
    <row r="443" spans="1:6" x14ac:dyDescent="0.3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3">
      <c r="B444" s="32"/>
      <c r="C444" s="33"/>
      <c r="D444" s="33"/>
      <c r="E444" s="33"/>
    </row>
    <row r="445" spans="1:6" ht="20.399999999999999" x14ac:dyDescent="0.3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3">
      <c r="A446" s="42">
        <v>11</v>
      </c>
      <c r="B446" s="5">
        <v>11</v>
      </c>
      <c r="C446" s="43">
        <f t="shared" ref="C446:E457" si="94">SUMIF($B$5:$B$435,$B446,C$5:C$435)</f>
        <v>152500</v>
      </c>
      <c r="D446" s="43">
        <f t="shared" si="94"/>
        <v>152500</v>
      </c>
      <c r="E446" s="43">
        <f t="shared" si="94"/>
        <v>152500</v>
      </c>
      <c r="F446" t="s">
        <v>105</v>
      </c>
    </row>
    <row r="447" spans="1:6" x14ac:dyDescent="0.3">
      <c r="A447" s="44">
        <v>12</v>
      </c>
      <c r="B447" s="45">
        <v>12</v>
      </c>
      <c r="C447" s="43">
        <f t="shared" si="94"/>
        <v>569977</v>
      </c>
      <c r="D447" s="43">
        <f t="shared" si="94"/>
        <v>569977</v>
      </c>
      <c r="E447" s="43">
        <f t="shared" si="94"/>
        <v>569977</v>
      </c>
      <c r="F447" t="s">
        <v>106</v>
      </c>
    </row>
    <row r="448" spans="1:6" x14ac:dyDescent="0.3">
      <c r="A448" s="44">
        <v>51</v>
      </c>
      <c r="B448" s="26">
        <v>5103</v>
      </c>
      <c r="C448" s="43">
        <f t="shared" si="94"/>
        <v>0</v>
      </c>
      <c r="D448" s="43">
        <f t="shared" si="94"/>
        <v>0</v>
      </c>
      <c r="E448" s="43">
        <f t="shared" si="94"/>
        <v>0</v>
      </c>
      <c r="F448" t="s">
        <v>107</v>
      </c>
    </row>
    <row r="449" spans="1:6" x14ac:dyDescent="0.3">
      <c r="A449" s="44">
        <v>52</v>
      </c>
      <c r="B449" s="26">
        <v>526</v>
      </c>
      <c r="C449" s="43">
        <f t="shared" si="94"/>
        <v>79250</v>
      </c>
      <c r="D449" s="43">
        <f t="shared" si="94"/>
        <v>79250</v>
      </c>
      <c r="E449" s="43">
        <f t="shared" si="94"/>
        <v>79250</v>
      </c>
      <c r="F449" t="s">
        <v>108</v>
      </c>
    </row>
    <row r="450" spans="1:6" x14ac:dyDescent="0.3">
      <c r="A450" s="44">
        <v>52</v>
      </c>
      <c r="B450" s="26">
        <v>527</v>
      </c>
      <c r="C450" s="43">
        <f t="shared" si="94"/>
        <v>0</v>
      </c>
      <c r="D450" s="43">
        <f t="shared" si="94"/>
        <v>0</v>
      </c>
      <c r="E450" s="43">
        <f t="shared" si="94"/>
        <v>0</v>
      </c>
      <c r="F450" t="s">
        <v>108</v>
      </c>
    </row>
    <row r="451" spans="1:6" x14ac:dyDescent="0.3">
      <c r="A451" s="44">
        <v>52</v>
      </c>
      <c r="B451" s="26">
        <v>5212</v>
      </c>
      <c r="C451" s="43">
        <f t="shared" si="94"/>
        <v>12700</v>
      </c>
      <c r="D451" s="43">
        <f t="shared" si="94"/>
        <v>12700</v>
      </c>
      <c r="E451" s="43">
        <f t="shared" si="94"/>
        <v>12700</v>
      </c>
      <c r="F451" t="s">
        <v>108</v>
      </c>
    </row>
    <row r="452" spans="1:6" x14ac:dyDescent="0.3">
      <c r="A452" s="44">
        <v>32</v>
      </c>
      <c r="B452" s="14">
        <v>3210</v>
      </c>
      <c r="C452" s="43">
        <f t="shared" si="94"/>
        <v>0</v>
      </c>
      <c r="D452" s="43">
        <f t="shared" si="94"/>
        <v>0</v>
      </c>
      <c r="E452" s="43">
        <f t="shared" si="94"/>
        <v>0</v>
      </c>
      <c r="F452" t="s">
        <v>109</v>
      </c>
    </row>
    <row r="453" spans="1:6" x14ac:dyDescent="0.3">
      <c r="A453" s="44">
        <v>49</v>
      </c>
      <c r="B453" s="14">
        <v>4910</v>
      </c>
      <c r="C453" s="43">
        <f t="shared" si="94"/>
        <v>0</v>
      </c>
      <c r="D453" s="43">
        <f t="shared" si="94"/>
        <v>0</v>
      </c>
      <c r="E453" s="43">
        <f t="shared" si="94"/>
        <v>0</v>
      </c>
      <c r="F453" t="s">
        <v>110</v>
      </c>
    </row>
    <row r="454" spans="1:6" x14ac:dyDescent="0.3">
      <c r="A454" s="44">
        <v>54</v>
      </c>
      <c r="B454" s="14">
        <v>5410</v>
      </c>
      <c r="C454" s="43">
        <f t="shared" si="94"/>
        <v>5854054</v>
      </c>
      <c r="D454" s="43">
        <f t="shared" si="94"/>
        <v>5854054</v>
      </c>
      <c r="E454" s="43">
        <f t="shared" si="94"/>
        <v>5854054</v>
      </c>
      <c r="F454" t="s">
        <v>111</v>
      </c>
    </row>
    <row r="455" spans="1:6" ht="32.25" customHeight="1" x14ac:dyDescent="0.3">
      <c r="A455" s="44">
        <v>62</v>
      </c>
      <c r="B455" s="14">
        <v>6210</v>
      </c>
      <c r="C455" s="43">
        <f t="shared" si="94"/>
        <v>0</v>
      </c>
      <c r="D455" s="43">
        <f t="shared" si="94"/>
        <v>0</v>
      </c>
      <c r="E455" s="43">
        <f t="shared" si="94"/>
        <v>0</v>
      </c>
      <c r="F455" t="s">
        <v>112</v>
      </c>
    </row>
    <row r="456" spans="1:6" x14ac:dyDescent="0.3">
      <c r="A456" s="44">
        <v>72</v>
      </c>
      <c r="B456" s="14">
        <v>7210</v>
      </c>
      <c r="C456" s="43">
        <f t="shared" si="94"/>
        <v>0</v>
      </c>
      <c r="D456" s="43">
        <f t="shared" si="94"/>
        <v>0</v>
      </c>
      <c r="E456" s="43">
        <f t="shared" si="94"/>
        <v>0</v>
      </c>
      <c r="F456" t="s">
        <v>113</v>
      </c>
    </row>
    <row r="457" spans="1:6" x14ac:dyDescent="0.3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3">
      <c r="A458" s="46"/>
      <c r="B458" s="47" t="s">
        <v>102</v>
      </c>
      <c r="C458" s="48">
        <f>SUM(C446:C457)</f>
        <v>6668481</v>
      </c>
      <c r="D458" s="48">
        <f>SUM(D446:D457)</f>
        <v>6668481</v>
      </c>
      <c r="E458" s="48">
        <f>SUM(E446:E457)</f>
        <v>6668481</v>
      </c>
    </row>
    <row r="459" spans="1:6" x14ac:dyDescent="0.3">
      <c r="B459" s="49"/>
      <c r="C459" s="43"/>
      <c r="D459" s="43"/>
      <c r="E459" s="43"/>
    </row>
    <row r="460" spans="1:6" ht="20.399999999999999" x14ac:dyDescent="0.3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3">
      <c r="B461" s="5">
        <v>11</v>
      </c>
      <c r="C461" s="52">
        <f>C446-'POSEBNI DIO-za popuniti'!K1205</f>
        <v>0</v>
      </c>
      <c r="D461" s="52">
        <f>D446-'POSEBNI DIO-za popuniti'!L1205</f>
        <v>0</v>
      </c>
      <c r="E461" s="52">
        <f>E446-'POSEBNI DIO-za popuniti'!M1205</f>
        <v>0</v>
      </c>
    </row>
    <row r="462" spans="1:6" x14ac:dyDescent="0.3">
      <c r="B462" s="45">
        <v>12</v>
      </c>
      <c r="C462" s="52">
        <f>C447-'POSEBNI DIO-za popuniti'!K1206</f>
        <v>0</v>
      </c>
      <c r="D462" s="52">
        <f>D447-'POSEBNI DIO-za popuniti'!L1206</f>
        <v>0</v>
      </c>
      <c r="E462" s="52">
        <f>E447-'POSEBNI DIO-za popuniti'!M1206</f>
        <v>0</v>
      </c>
    </row>
    <row r="463" spans="1:6" x14ac:dyDescent="0.3">
      <c r="B463" s="26">
        <v>5103</v>
      </c>
      <c r="C463" s="52">
        <f>C448-'POSEBNI DIO-za popuniti'!K1207</f>
        <v>0</v>
      </c>
      <c r="D463" s="52">
        <f>D448-'POSEBNI DIO-za popuniti'!L1207</f>
        <v>0</v>
      </c>
      <c r="E463" s="52">
        <f>E448-'POSEBNI DIO-za popuniti'!M1207</f>
        <v>0</v>
      </c>
    </row>
    <row r="464" spans="1:6" x14ac:dyDescent="0.3">
      <c r="B464" s="26">
        <v>526</v>
      </c>
      <c r="C464" s="52">
        <f>C449-'POSEBNI DIO-za popuniti'!K1208</f>
        <v>0</v>
      </c>
      <c r="D464" s="52">
        <f>D449-'POSEBNI DIO-za popuniti'!L1208</f>
        <v>0</v>
      </c>
      <c r="E464" s="52">
        <f>E449-'POSEBNI DIO-za popuniti'!M1208</f>
        <v>0</v>
      </c>
    </row>
    <row r="465" spans="1:5" x14ac:dyDescent="0.3">
      <c r="B465" s="26">
        <v>527</v>
      </c>
      <c r="C465" s="52">
        <f>C450-'POSEBNI DIO-za popuniti'!K1209</f>
        <v>0</v>
      </c>
      <c r="D465" s="52">
        <f>D450-'POSEBNI DIO-za popuniti'!L1209</f>
        <v>0</v>
      </c>
      <c r="E465" s="52">
        <f>E450-'POSEBNI DIO-za popuniti'!M1209</f>
        <v>0</v>
      </c>
    </row>
    <row r="466" spans="1:5" x14ac:dyDescent="0.3">
      <c r="B466" s="26">
        <v>5212</v>
      </c>
      <c r="C466" s="52">
        <f>C451-'POSEBNI DIO-za popuniti'!K1210</f>
        <v>0</v>
      </c>
      <c r="D466" s="52">
        <f>D451-'POSEBNI DIO-za popuniti'!L1210</f>
        <v>0</v>
      </c>
      <c r="E466" s="52">
        <f>E451-'POSEBNI DIO-za popuniti'!M1210</f>
        <v>0</v>
      </c>
    </row>
    <row r="467" spans="1:5" x14ac:dyDescent="0.3">
      <c r="B467" s="14">
        <v>3210</v>
      </c>
      <c r="C467" s="52">
        <f>C452-'POSEBNI DIO-za popuniti'!K1211</f>
        <v>0</v>
      </c>
      <c r="D467" s="52">
        <f>D452-'POSEBNI DIO-za popuniti'!L1211</f>
        <v>0</v>
      </c>
      <c r="E467" s="52">
        <f>E452-'POSEBNI DIO-za popuniti'!M1211</f>
        <v>0</v>
      </c>
    </row>
    <row r="468" spans="1:5" x14ac:dyDescent="0.3">
      <c r="B468" s="14">
        <v>4910</v>
      </c>
      <c r="C468" s="52">
        <f>C453-'POSEBNI DIO-za popuniti'!K1212</f>
        <v>0</v>
      </c>
      <c r="D468" s="52">
        <f>D453-'POSEBNI DIO-za popuniti'!L1212</f>
        <v>0</v>
      </c>
      <c r="E468" s="52">
        <f>E453-'POSEBNI DIO-za popuniti'!M1212</f>
        <v>0</v>
      </c>
    </row>
    <row r="469" spans="1:5" x14ac:dyDescent="0.3">
      <c r="B469" s="14">
        <v>5410</v>
      </c>
      <c r="C469" s="52">
        <f>C454-'POSEBNI DIO-za popuniti'!K1213</f>
        <v>0</v>
      </c>
      <c r="D469" s="52">
        <f>D454-'POSEBNI DIO-za popuniti'!L1213</f>
        <v>0</v>
      </c>
      <c r="E469" s="52">
        <f>E454-'POSEBNI DIO-za popuniti'!M1213</f>
        <v>0</v>
      </c>
    </row>
    <row r="470" spans="1:5" x14ac:dyDescent="0.3">
      <c r="B470" s="14">
        <v>6210</v>
      </c>
      <c r="C470" s="52">
        <f>C455-'POSEBNI DIO-za popuniti'!K1214</f>
        <v>0</v>
      </c>
      <c r="D470" s="52">
        <f>D455-'POSEBNI DIO-za popuniti'!L1214</f>
        <v>0</v>
      </c>
      <c r="E470" s="52">
        <f>E455-'POSEBNI DIO-za popuniti'!M1214</f>
        <v>0</v>
      </c>
    </row>
    <row r="471" spans="1:5" x14ac:dyDescent="0.3">
      <c r="B471" s="14">
        <v>7210</v>
      </c>
      <c r="C471" s="52">
        <f>C456-'POSEBNI DIO-za popuniti'!K1215</f>
        <v>0</v>
      </c>
      <c r="D471" s="52">
        <f>D456-'POSEBNI DIO-za popuniti'!L1215</f>
        <v>0</v>
      </c>
      <c r="E471" s="52">
        <f>E456-'POSEBNI DIO-za popuniti'!M1215</f>
        <v>0</v>
      </c>
    </row>
    <row r="472" spans="1:5" x14ac:dyDescent="0.3">
      <c r="B472" s="14">
        <v>8210</v>
      </c>
      <c r="C472" s="52">
        <f>C457-'POSEBNI DIO-za popuniti'!K1216</f>
        <v>0</v>
      </c>
      <c r="D472" s="52">
        <f>D457-'POSEBNI DIO-za popuniti'!L1216</f>
        <v>0</v>
      </c>
      <c r="E472" s="52">
        <f>E457-'POSEBNI DIO-za popuniti'!M1216</f>
        <v>0</v>
      </c>
    </row>
    <row r="473" spans="1:5" x14ac:dyDescent="0.3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3">
      <c r="A474" s="53"/>
      <c r="B474" s="54"/>
      <c r="C474" s="55"/>
      <c r="D474" s="55"/>
      <c r="E474" s="55"/>
    </row>
    <row r="475" spans="1:5" s="56" customFormat="1" x14ac:dyDescent="0.3">
      <c r="A475" s="53"/>
      <c r="B475" s="54"/>
      <c r="C475" s="55"/>
      <c r="D475" s="55"/>
      <c r="E475" s="55"/>
    </row>
    <row r="476" spans="1:5" s="56" customFormat="1" x14ac:dyDescent="0.3">
      <c r="A476" s="53"/>
      <c r="B476" s="54"/>
      <c r="C476" s="55"/>
      <c r="D476" s="55"/>
      <c r="E476" s="55"/>
    </row>
    <row r="477" spans="1:5" s="56" customFormat="1" x14ac:dyDescent="0.3">
      <c r="A477" s="53"/>
      <c r="B477" s="54"/>
      <c r="C477" s="55"/>
      <c r="D477" s="55"/>
      <c r="E477" s="55"/>
    </row>
    <row r="478" spans="1:5" s="56" customFormat="1" x14ac:dyDescent="0.3">
      <c r="A478" s="53"/>
      <c r="B478" s="54"/>
      <c r="C478" s="55"/>
      <c r="D478" s="55"/>
      <c r="E478" s="55"/>
    </row>
    <row r="479" spans="1:5" s="56" customFormat="1" x14ac:dyDescent="0.3">
      <c r="A479" s="53"/>
      <c r="B479" s="54"/>
      <c r="C479" s="55"/>
      <c r="D479" s="55"/>
      <c r="E479" s="55"/>
    </row>
    <row r="480" spans="1:5" s="56" customFormat="1" x14ac:dyDescent="0.3">
      <c r="A480" s="53"/>
      <c r="B480" s="54"/>
      <c r="C480" s="55"/>
      <c r="D480" s="55"/>
      <c r="E480" s="55"/>
    </row>
    <row r="481" spans="1:5" s="56" customFormat="1" x14ac:dyDescent="0.3">
      <c r="A481" s="53"/>
      <c r="B481" s="54"/>
      <c r="C481" s="55"/>
      <c r="D481" s="55"/>
      <c r="E481" s="55"/>
    </row>
    <row r="482" spans="1:5" s="56" customFormat="1" x14ac:dyDescent="0.3">
      <c r="A482" s="53"/>
      <c r="B482" s="54"/>
      <c r="C482" s="55"/>
      <c r="D482" s="55"/>
      <c r="E482" s="55"/>
    </row>
    <row r="483" spans="1:5" s="56" customFormat="1" x14ac:dyDescent="0.3">
      <c r="A483" s="53"/>
      <c r="B483" s="54"/>
      <c r="C483" s="55"/>
      <c r="D483" s="55"/>
      <c r="E483" s="55"/>
    </row>
    <row r="484" spans="1:5" s="56" customFormat="1" x14ac:dyDescent="0.3">
      <c r="A484" s="53"/>
      <c r="B484" s="54"/>
      <c r="C484" s="55"/>
      <c r="D484" s="55"/>
      <c r="E484" s="55"/>
    </row>
    <row r="485" spans="1:5" s="56" customFormat="1" x14ac:dyDescent="0.3">
      <c r="A485" s="53"/>
      <c r="B485" s="54"/>
      <c r="C485" s="55"/>
      <c r="D485" s="55"/>
      <c r="E485" s="55"/>
    </row>
    <row r="486" spans="1:5" s="56" customFormat="1" x14ac:dyDescent="0.3">
      <c r="A486" s="53"/>
      <c r="B486" s="54"/>
      <c r="C486" s="55"/>
      <c r="D486" s="55"/>
      <c r="E486" s="55"/>
    </row>
    <row r="487" spans="1:5" s="56" customFormat="1" x14ac:dyDescent="0.3">
      <c r="A487" s="53"/>
      <c r="B487" s="54"/>
      <c r="C487" s="55"/>
      <c r="D487" s="55"/>
      <c r="E487" s="55"/>
    </row>
    <row r="488" spans="1:5" s="56" customFormat="1" x14ac:dyDescent="0.3">
      <c r="A488" s="53"/>
      <c r="B488" s="54"/>
      <c r="C488" s="55"/>
      <c r="D488" s="55"/>
      <c r="E488" s="55"/>
    </row>
    <row r="489" spans="1:5" s="56" customFormat="1" x14ac:dyDescent="0.3">
      <c r="A489" s="53"/>
      <c r="B489" s="54"/>
      <c r="C489" s="55"/>
      <c r="D489" s="55"/>
      <c r="E489" s="55"/>
    </row>
    <row r="490" spans="1:5" s="56" customFormat="1" x14ac:dyDescent="0.3">
      <c r="A490" s="53"/>
      <c r="B490" s="54"/>
      <c r="C490" s="55"/>
      <c r="D490" s="55"/>
      <c r="E490" s="55"/>
    </row>
    <row r="491" spans="1:5" s="56" customFormat="1" x14ac:dyDescent="0.3">
      <c r="A491" s="53"/>
      <c r="B491" s="54"/>
      <c r="C491" s="55"/>
      <c r="D491" s="55"/>
      <c r="E491" s="55"/>
    </row>
    <row r="492" spans="1:5" s="56" customFormat="1" x14ac:dyDescent="0.3">
      <c r="A492" s="53"/>
      <c r="B492" s="54"/>
      <c r="C492" s="55"/>
      <c r="D492" s="55"/>
      <c r="E492" s="55"/>
    </row>
    <row r="493" spans="1:5" s="56" customFormat="1" x14ac:dyDescent="0.3">
      <c r="A493" s="53"/>
      <c r="B493" s="54"/>
      <c r="C493" s="55"/>
      <c r="D493" s="55"/>
      <c r="E493" s="55"/>
    </row>
    <row r="494" spans="1:5" s="56" customFormat="1" x14ac:dyDescent="0.3">
      <c r="A494" s="53"/>
      <c r="B494" s="54"/>
      <c r="C494" s="55"/>
      <c r="D494" s="55"/>
      <c r="E494" s="55"/>
    </row>
    <row r="495" spans="1:5" s="56" customFormat="1" x14ac:dyDescent="0.3">
      <c r="A495" s="53"/>
      <c r="B495" s="54"/>
      <c r="C495" s="55"/>
      <c r="D495" s="55"/>
      <c r="E495" s="55"/>
    </row>
    <row r="496" spans="1:5" s="56" customFormat="1" x14ac:dyDescent="0.3">
      <c r="A496" s="53"/>
      <c r="B496" s="54"/>
      <c r="C496" s="55"/>
      <c r="D496" s="55"/>
      <c r="E496" s="55"/>
    </row>
    <row r="497" spans="1:5" s="56" customFormat="1" x14ac:dyDescent="0.3">
      <c r="A497" s="53"/>
      <c r="B497" s="54"/>
      <c r="C497" s="55"/>
      <c r="D497" s="55"/>
      <c r="E497" s="55"/>
    </row>
    <row r="498" spans="1:5" s="56" customFormat="1" x14ac:dyDescent="0.3">
      <c r="A498" s="53"/>
      <c r="B498" s="54"/>
      <c r="C498" s="55"/>
      <c r="D498" s="55"/>
      <c r="E498" s="55"/>
    </row>
    <row r="499" spans="1:5" s="56" customFormat="1" x14ac:dyDescent="0.3">
      <c r="A499" s="53"/>
      <c r="B499" s="54"/>
      <c r="C499" s="55"/>
      <c r="D499" s="55"/>
      <c r="E499" s="55"/>
    </row>
    <row r="500" spans="1:5" s="56" customFormat="1" x14ac:dyDescent="0.3">
      <c r="A500" s="53"/>
      <c r="B500" s="54"/>
      <c r="C500" s="55"/>
      <c r="D500" s="55"/>
      <c r="E500" s="55"/>
    </row>
    <row r="501" spans="1:5" s="56" customFormat="1" x14ac:dyDescent="0.3">
      <c r="A501" s="53"/>
      <c r="B501" s="54"/>
      <c r="C501" s="55"/>
      <c r="D501" s="55"/>
      <c r="E501" s="55"/>
    </row>
    <row r="502" spans="1:5" s="56" customFormat="1" x14ac:dyDescent="0.3">
      <c r="A502" s="53"/>
      <c r="B502" s="54"/>
      <c r="C502" s="55"/>
      <c r="D502" s="55"/>
      <c r="E502" s="55"/>
    </row>
    <row r="503" spans="1:5" s="56" customFormat="1" x14ac:dyDescent="0.3">
      <c r="A503" s="53"/>
      <c r="B503" s="54"/>
      <c r="C503" s="55"/>
      <c r="D503" s="55"/>
      <c r="E503" s="55"/>
    </row>
    <row r="504" spans="1:5" s="56" customFormat="1" x14ac:dyDescent="0.3">
      <c r="A504" s="53"/>
      <c r="B504" s="54"/>
      <c r="C504" s="55"/>
      <c r="D504" s="55"/>
      <c r="E504" s="55"/>
    </row>
    <row r="505" spans="1:5" s="56" customFormat="1" x14ac:dyDescent="0.3">
      <c r="A505" s="53"/>
      <c r="B505" s="54"/>
      <c r="C505" s="55"/>
      <c r="D505" s="55"/>
      <c r="E505" s="55"/>
    </row>
    <row r="506" spans="1:5" s="56" customFormat="1" x14ac:dyDescent="0.3">
      <c r="A506" s="53"/>
      <c r="B506" s="54"/>
      <c r="C506" s="55"/>
      <c r="D506" s="55"/>
      <c r="E506" s="55"/>
    </row>
    <row r="507" spans="1:5" s="56" customFormat="1" x14ac:dyDescent="0.3">
      <c r="A507" s="53"/>
      <c r="B507" s="54"/>
      <c r="C507" s="55"/>
      <c r="D507" s="55"/>
      <c r="E507" s="55"/>
    </row>
    <row r="508" spans="1:5" s="56" customFormat="1" x14ac:dyDescent="0.3">
      <c r="A508" s="53"/>
      <c r="B508" s="54"/>
      <c r="C508" s="55"/>
      <c r="D508" s="55"/>
      <c r="E508" s="55"/>
    </row>
    <row r="509" spans="1:5" s="56" customFormat="1" x14ac:dyDescent="0.3">
      <c r="A509" s="53"/>
      <c r="B509" s="54"/>
      <c r="C509" s="55"/>
      <c r="D509" s="55"/>
      <c r="E509" s="55"/>
    </row>
    <row r="510" spans="1:5" s="56" customFormat="1" x14ac:dyDescent="0.3">
      <c r="A510" s="53"/>
      <c r="B510" s="54"/>
      <c r="C510" s="55"/>
      <c r="D510" s="55"/>
      <c r="E510" s="55"/>
    </row>
    <row r="511" spans="1:5" s="56" customFormat="1" x14ac:dyDescent="0.3">
      <c r="A511" s="53"/>
      <c r="B511" s="54"/>
      <c r="C511" s="55"/>
      <c r="D511" s="55"/>
      <c r="E511" s="55"/>
    </row>
    <row r="512" spans="1:5" s="56" customFormat="1" x14ac:dyDescent="0.3">
      <c r="A512" s="53"/>
      <c r="B512" s="54"/>
      <c r="C512" s="55"/>
      <c r="D512" s="55"/>
      <c r="E512" s="55"/>
    </row>
    <row r="513" spans="1:5" s="56" customFormat="1" x14ac:dyDescent="0.3">
      <c r="A513" s="53"/>
      <c r="B513" s="54"/>
      <c r="C513" s="55"/>
      <c r="D513" s="55"/>
      <c r="E513" s="55"/>
    </row>
    <row r="514" spans="1:5" s="56" customFormat="1" x14ac:dyDescent="0.3">
      <c r="A514" s="53"/>
      <c r="B514" s="54"/>
      <c r="C514" s="55"/>
      <c r="D514" s="55"/>
      <c r="E514" s="55"/>
    </row>
    <row r="515" spans="1:5" s="56" customFormat="1" x14ac:dyDescent="0.3">
      <c r="A515" s="53"/>
      <c r="B515" s="54"/>
      <c r="C515" s="55"/>
      <c r="D515" s="55"/>
      <c r="E515" s="55"/>
    </row>
    <row r="516" spans="1:5" s="56" customFormat="1" x14ac:dyDescent="0.3">
      <c r="A516" s="53"/>
      <c r="B516" s="54"/>
      <c r="C516" s="55"/>
      <c r="D516" s="55"/>
      <c r="E516" s="55"/>
    </row>
    <row r="517" spans="1:5" s="56" customFormat="1" x14ac:dyDescent="0.3">
      <c r="A517" s="53"/>
      <c r="B517" s="54"/>
      <c r="C517" s="55"/>
      <c r="D517" s="55"/>
      <c r="E517" s="55"/>
    </row>
    <row r="518" spans="1:5" s="56" customFormat="1" x14ac:dyDescent="0.3">
      <c r="A518" s="53"/>
      <c r="B518" s="54"/>
      <c r="C518" s="55"/>
      <c r="D518" s="55"/>
      <c r="E518" s="55"/>
    </row>
    <row r="519" spans="1:5" s="56" customFormat="1" x14ac:dyDescent="0.3">
      <c r="A519" s="53"/>
      <c r="B519" s="54"/>
      <c r="C519" s="55"/>
      <c r="D519" s="55"/>
      <c r="E519" s="55"/>
    </row>
    <row r="520" spans="1:5" s="56" customFormat="1" x14ac:dyDescent="0.3">
      <c r="A520" s="53"/>
      <c r="B520" s="54"/>
      <c r="C520" s="55"/>
      <c r="D520" s="55"/>
      <c r="E520" s="55"/>
    </row>
    <row r="521" spans="1:5" s="56" customFormat="1" x14ac:dyDescent="0.3">
      <c r="A521" s="53"/>
      <c r="B521" s="54"/>
      <c r="C521" s="55"/>
      <c r="D521" s="55"/>
      <c r="E521" s="55"/>
    </row>
    <row r="522" spans="1:5" s="56" customFormat="1" x14ac:dyDescent="0.3">
      <c r="A522" s="53"/>
      <c r="B522" s="54"/>
      <c r="C522" s="55"/>
      <c r="D522" s="55"/>
      <c r="E522" s="55"/>
    </row>
    <row r="523" spans="1:5" s="56" customFormat="1" x14ac:dyDescent="0.3">
      <c r="A523" s="53"/>
      <c r="B523" s="54"/>
      <c r="C523" s="55"/>
      <c r="D523" s="55"/>
      <c r="E523" s="55"/>
    </row>
    <row r="524" spans="1:5" s="56" customFormat="1" x14ac:dyDescent="0.3">
      <c r="A524" s="53"/>
      <c r="B524" s="54"/>
      <c r="C524" s="55"/>
      <c r="D524" s="55"/>
      <c r="E524" s="55"/>
    </row>
    <row r="525" spans="1:5" s="56" customFormat="1" x14ac:dyDescent="0.3">
      <c r="A525" s="53"/>
      <c r="B525" s="54"/>
      <c r="C525" s="55"/>
      <c r="D525" s="55"/>
      <c r="E525" s="55"/>
    </row>
    <row r="526" spans="1:5" s="56" customFormat="1" x14ac:dyDescent="0.3">
      <c r="A526" s="53"/>
      <c r="B526" s="54"/>
      <c r="C526" s="55"/>
      <c r="D526" s="55"/>
      <c r="E526" s="55"/>
    </row>
    <row r="527" spans="1:5" s="56" customFormat="1" x14ac:dyDescent="0.3">
      <c r="A527" s="53"/>
      <c r="B527" s="54"/>
      <c r="C527" s="55"/>
      <c r="D527" s="55"/>
      <c r="E527" s="55"/>
    </row>
    <row r="528" spans="1:5" s="56" customFormat="1" x14ac:dyDescent="0.3">
      <c r="A528" s="53"/>
      <c r="B528" s="54"/>
      <c r="C528" s="55"/>
      <c r="D528" s="55"/>
      <c r="E528" s="55"/>
    </row>
    <row r="529" spans="1:5" s="56" customFormat="1" x14ac:dyDescent="0.3">
      <c r="A529" s="53"/>
      <c r="B529" s="54"/>
      <c r="C529" s="55"/>
      <c r="D529" s="55"/>
      <c r="E529" s="55"/>
    </row>
    <row r="530" spans="1:5" s="56" customFormat="1" x14ac:dyDescent="0.3">
      <c r="A530" s="53"/>
      <c r="B530" s="54"/>
      <c r="C530" s="55"/>
      <c r="D530" s="55"/>
      <c r="E530" s="55"/>
    </row>
    <row r="531" spans="1:5" s="56" customFormat="1" x14ac:dyDescent="0.3">
      <c r="A531" s="53"/>
      <c r="B531" s="54"/>
      <c r="C531" s="55"/>
      <c r="D531" s="55"/>
      <c r="E531" s="55"/>
    </row>
    <row r="532" spans="1:5" s="56" customFormat="1" x14ac:dyDescent="0.3">
      <c r="A532" s="53"/>
      <c r="B532" s="54"/>
      <c r="C532" s="55"/>
      <c r="D532" s="55"/>
      <c r="E532" s="55"/>
    </row>
    <row r="533" spans="1:5" s="56" customFormat="1" x14ac:dyDescent="0.3">
      <c r="A533" s="53"/>
      <c r="B533" s="54"/>
      <c r="C533" s="55"/>
      <c r="D533" s="55"/>
      <c r="E533" s="55"/>
    </row>
    <row r="534" spans="1:5" s="56" customFormat="1" x14ac:dyDescent="0.3">
      <c r="A534" s="53"/>
      <c r="B534" s="54"/>
      <c r="C534" s="55"/>
      <c r="D534" s="55"/>
      <c r="E534" s="55"/>
    </row>
    <row r="535" spans="1:5" s="56" customFormat="1" x14ac:dyDescent="0.3">
      <c r="A535" s="53"/>
      <c r="B535" s="54"/>
      <c r="C535" s="55"/>
      <c r="D535" s="55"/>
      <c r="E535" s="55"/>
    </row>
    <row r="536" spans="1:5" s="56" customFormat="1" x14ac:dyDescent="0.3">
      <c r="A536" s="53"/>
      <c r="B536" s="54"/>
      <c r="C536" s="55"/>
      <c r="D536" s="55"/>
      <c r="E536" s="55"/>
    </row>
    <row r="537" spans="1:5" s="56" customFormat="1" x14ac:dyDescent="0.3">
      <c r="A537" s="53"/>
      <c r="B537" s="54"/>
      <c r="C537" s="55"/>
      <c r="D537" s="55"/>
      <c r="E537" s="55"/>
    </row>
    <row r="538" spans="1:5" s="56" customFormat="1" x14ac:dyDescent="0.3">
      <c r="A538" s="53"/>
      <c r="B538" s="54"/>
      <c r="C538" s="55"/>
      <c r="D538" s="55"/>
      <c r="E538" s="55"/>
    </row>
    <row r="539" spans="1:5" s="56" customFormat="1" x14ac:dyDescent="0.3">
      <c r="A539" s="53"/>
      <c r="B539" s="54"/>
      <c r="C539" s="55"/>
      <c r="D539" s="55"/>
      <c r="E539" s="55"/>
    </row>
    <row r="540" spans="1:5" s="56" customFormat="1" x14ac:dyDescent="0.3">
      <c r="A540" s="53"/>
      <c r="B540" s="54"/>
      <c r="C540" s="55"/>
      <c r="D540" s="55"/>
      <c r="E540" s="55"/>
    </row>
    <row r="541" spans="1:5" s="56" customFormat="1" x14ac:dyDescent="0.3">
      <c r="A541" s="53"/>
      <c r="B541" s="54"/>
      <c r="C541" s="55"/>
      <c r="D541" s="55"/>
      <c r="E541" s="55"/>
    </row>
    <row r="542" spans="1:5" s="56" customFormat="1" x14ac:dyDescent="0.3">
      <c r="A542" s="53"/>
      <c r="B542" s="54"/>
      <c r="C542" s="55"/>
      <c r="D542" s="55"/>
      <c r="E542" s="55"/>
    </row>
    <row r="543" spans="1:5" s="56" customFormat="1" x14ac:dyDescent="0.3">
      <c r="A543" s="53"/>
      <c r="B543" s="54"/>
      <c r="C543" s="55"/>
      <c r="D543" s="55"/>
      <c r="E543" s="55"/>
    </row>
    <row r="544" spans="1:5" s="56" customFormat="1" x14ac:dyDescent="0.3">
      <c r="A544" s="53"/>
      <c r="B544" s="54"/>
      <c r="C544" s="55"/>
      <c r="D544" s="55"/>
      <c r="E544" s="55"/>
    </row>
    <row r="545" spans="1:5" s="56" customFormat="1" x14ac:dyDescent="0.3">
      <c r="A545" s="53"/>
      <c r="B545" s="54"/>
      <c r="C545" s="55"/>
      <c r="D545" s="55"/>
      <c r="E545" s="55"/>
    </row>
    <row r="546" spans="1:5" s="56" customFormat="1" x14ac:dyDescent="0.3">
      <c r="A546" s="53"/>
      <c r="B546" s="54"/>
      <c r="C546" s="55"/>
      <c r="D546" s="55"/>
      <c r="E546" s="55"/>
    </row>
    <row r="547" spans="1:5" s="56" customFormat="1" x14ac:dyDescent="0.3">
      <c r="A547" s="53"/>
      <c r="B547" s="54"/>
      <c r="C547" s="55"/>
      <c r="D547" s="55"/>
      <c r="E547" s="55"/>
    </row>
    <row r="548" spans="1:5" s="56" customFormat="1" x14ac:dyDescent="0.3">
      <c r="A548" s="53"/>
      <c r="B548" s="54"/>
      <c r="C548" s="55"/>
      <c r="D548" s="55"/>
      <c r="E548" s="55"/>
    </row>
    <row r="549" spans="1:5" s="56" customFormat="1" x14ac:dyDescent="0.3">
      <c r="A549" s="53"/>
      <c r="B549" s="54"/>
      <c r="C549" s="55"/>
      <c r="D549" s="55"/>
      <c r="E549" s="55"/>
    </row>
    <row r="550" spans="1:5" s="56" customFormat="1" x14ac:dyDescent="0.3">
      <c r="A550" s="53"/>
      <c r="B550" s="54"/>
      <c r="C550" s="55"/>
      <c r="D550" s="55"/>
      <c r="E550" s="55"/>
    </row>
    <row r="551" spans="1:5" s="56" customFormat="1" x14ac:dyDescent="0.3">
      <c r="A551" s="53"/>
      <c r="B551" s="54"/>
      <c r="C551" s="55"/>
      <c r="D551" s="55"/>
      <c r="E551" s="55"/>
    </row>
    <row r="552" spans="1:5" s="56" customFormat="1" x14ac:dyDescent="0.3">
      <c r="A552" s="53"/>
      <c r="B552" s="54"/>
      <c r="C552" s="55"/>
      <c r="D552" s="55"/>
      <c r="E552" s="55"/>
    </row>
    <row r="553" spans="1:5" s="56" customFormat="1" x14ac:dyDescent="0.3">
      <c r="A553" s="53"/>
      <c r="B553" s="54"/>
      <c r="C553" s="55"/>
      <c r="D553" s="55"/>
      <c r="E553" s="55"/>
    </row>
    <row r="554" spans="1:5" s="56" customFormat="1" x14ac:dyDescent="0.3">
      <c r="A554" s="53"/>
      <c r="B554" s="54"/>
      <c r="C554" s="55"/>
      <c r="D554" s="55"/>
      <c r="E554" s="55"/>
    </row>
    <row r="555" spans="1:5" s="56" customFormat="1" x14ac:dyDescent="0.3">
      <c r="A555" s="53"/>
      <c r="B555" s="54"/>
      <c r="C555" s="55"/>
      <c r="D555" s="55"/>
      <c r="E555" s="55"/>
    </row>
    <row r="556" spans="1:5" s="56" customFormat="1" x14ac:dyDescent="0.3">
      <c r="A556" s="53"/>
      <c r="B556" s="54"/>
      <c r="C556" s="55"/>
      <c r="D556" s="55"/>
      <c r="E556" s="55"/>
    </row>
    <row r="557" spans="1:5" s="56" customFormat="1" x14ac:dyDescent="0.3">
      <c r="A557" s="53"/>
      <c r="B557" s="54"/>
      <c r="C557" s="55"/>
      <c r="D557" s="55"/>
      <c r="E557" s="55"/>
    </row>
    <row r="558" spans="1:5" s="56" customFormat="1" x14ac:dyDescent="0.3">
      <c r="A558" s="53"/>
      <c r="B558" s="54"/>
      <c r="C558" s="55"/>
      <c r="D558" s="55"/>
      <c r="E558" s="55"/>
    </row>
    <row r="559" spans="1:5" s="56" customFormat="1" x14ac:dyDescent="0.3">
      <c r="A559" s="53"/>
      <c r="B559" s="54"/>
      <c r="C559" s="55"/>
      <c r="D559" s="55"/>
      <c r="E559" s="55"/>
    </row>
    <row r="560" spans="1:5" s="56" customFormat="1" x14ac:dyDescent="0.3">
      <c r="A560" s="53"/>
      <c r="B560" s="54"/>
      <c r="C560" s="55"/>
      <c r="D560" s="55"/>
      <c r="E560" s="55"/>
    </row>
    <row r="561" spans="1:5" s="56" customFormat="1" x14ac:dyDescent="0.3">
      <c r="A561" s="53"/>
      <c r="B561" s="54"/>
      <c r="C561" s="55"/>
      <c r="D561" s="55"/>
      <c r="E561" s="55"/>
    </row>
    <row r="562" spans="1:5" s="56" customFormat="1" x14ac:dyDescent="0.3">
      <c r="A562" s="53"/>
      <c r="B562" s="54"/>
      <c r="C562" s="55"/>
      <c r="D562" s="55"/>
      <c r="E562" s="55"/>
    </row>
    <row r="563" spans="1:5" s="56" customFormat="1" x14ac:dyDescent="0.3">
      <c r="A563" s="53"/>
      <c r="B563" s="54"/>
      <c r="C563" s="55"/>
      <c r="D563" s="55"/>
      <c r="E563" s="55"/>
    </row>
    <row r="564" spans="1:5" s="56" customFormat="1" x14ac:dyDescent="0.3">
      <c r="A564" s="53"/>
      <c r="B564" s="54"/>
      <c r="C564" s="55"/>
      <c r="D564" s="55"/>
      <c r="E564" s="55"/>
    </row>
    <row r="565" spans="1:5" s="56" customFormat="1" x14ac:dyDescent="0.3">
      <c r="A565" s="53"/>
      <c r="B565" s="54"/>
      <c r="C565" s="55"/>
      <c r="D565" s="55"/>
      <c r="E565" s="55"/>
    </row>
    <row r="566" spans="1:5" s="56" customFormat="1" x14ac:dyDescent="0.3">
      <c r="A566" s="53"/>
      <c r="B566" s="54"/>
      <c r="C566" s="55"/>
      <c r="D566" s="55"/>
      <c r="E566" s="55"/>
    </row>
    <row r="567" spans="1:5" s="56" customFormat="1" x14ac:dyDescent="0.3">
      <c r="A567" s="53"/>
      <c r="B567" s="54"/>
      <c r="C567" s="55"/>
      <c r="D567" s="55"/>
      <c r="E567" s="55"/>
    </row>
    <row r="568" spans="1:5" s="56" customFormat="1" x14ac:dyDescent="0.3">
      <c r="A568" s="53"/>
      <c r="B568" s="54"/>
      <c r="C568" s="55"/>
      <c r="D568" s="55"/>
      <c r="E568" s="55"/>
    </row>
    <row r="569" spans="1:5" s="56" customFormat="1" x14ac:dyDescent="0.3">
      <c r="A569" s="53"/>
      <c r="B569" s="54"/>
      <c r="C569" s="55"/>
      <c r="D569" s="55"/>
      <c r="E569" s="55"/>
    </row>
    <row r="570" spans="1:5" s="56" customFormat="1" x14ac:dyDescent="0.3">
      <c r="A570" s="53"/>
      <c r="B570" s="54"/>
      <c r="C570" s="55"/>
      <c r="D570" s="55"/>
      <c r="E570" s="55"/>
    </row>
    <row r="571" spans="1:5" s="56" customFormat="1" x14ac:dyDescent="0.3">
      <c r="A571" s="53"/>
      <c r="B571" s="54"/>
      <c r="C571" s="55"/>
      <c r="D571" s="55"/>
      <c r="E571" s="55"/>
    </row>
    <row r="572" spans="1:5" s="56" customFormat="1" x14ac:dyDescent="0.3">
      <c r="A572" s="53"/>
      <c r="B572" s="54"/>
      <c r="C572" s="55"/>
      <c r="D572" s="55"/>
      <c r="E572" s="55"/>
    </row>
    <row r="573" spans="1:5" s="56" customFormat="1" x14ac:dyDescent="0.3">
      <c r="A573" s="53"/>
      <c r="B573" s="54"/>
      <c r="C573" s="55"/>
      <c r="D573" s="55"/>
      <c r="E573" s="55"/>
    </row>
    <row r="574" spans="1:5" s="56" customFormat="1" x14ac:dyDescent="0.3">
      <c r="A574" s="53"/>
      <c r="B574" s="54"/>
      <c r="C574" s="55"/>
      <c r="D574" s="55"/>
      <c r="E574" s="55"/>
    </row>
    <row r="575" spans="1:5" s="56" customFormat="1" x14ac:dyDescent="0.3">
      <c r="A575" s="53"/>
      <c r="B575" s="54"/>
      <c r="C575" s="55"/>
      <c r="D575" s="55"/>
      <c r="E575" s="55"/>
    </row>
    <row r="576" spans="1:5" s="56" customFormat="1" x14ac:dyDescent="0.3">
      <c r="A576" s="53"/>
      <c r="B576" s="54"/>
      <c r="C576" s="55"/>
      <c r="D576" s="55"/>
      <c r="E576" s="55"/>
    </row>
    <row r="577" spans="1:5" s="56" customFormat="1" x14ac:dyDescent="0.3">
      <c r="A577" s="53"/>
      <c r="B577" s="54"/>
      <c r="C577" s="55"/>
      <c r="D577" s="55"/>
      <c r="E577" s="55"/>
    </row>
    <row r="578" spans="1:5" s="56" customFormat="1" x14ac:dyDescent="0.3">
      <c r="A578" s="53"/>
      <c r="B578" s="54"/>
      <c r="C578" s="55"/>
      <c r="D578" s="55"/>
      <c r="E578" s="55"/>
    </row>
    <row r="579" spans="1:5" s="56" customFormat="1" x14ac:dyDescent="0.3">
      <c r="A579" s="53"/>
      <c r="B579" s="54"/>
      <c r="C579" s="55"/>
      <c r="D579" s="55"/>
      <c r="E579" s="55"/>
    </row>
    <row r="580" spans="1:5" s="56" customFormat="1" x14ac:dyDescent="0.3">
      <c r="A580" s="53"/>
      <c r="B580" s="54"/>
      <c r="C580" s="55"/>
      <c r="D580" s="55"/>
      <c r="E580" s="55"/>
    </row>
    <row r="581" spans="1:5" s="56" customFormat="1" x14ac:dyDescent="0.3">
      <c r="A581" s="53"/>
      <c r="B581" s="54"/>
      <c r="C581" s="55"/>
      <c r="D581" s="55"/>
      <c r="E581" s="55"/>
    </row>
    <row r="582" spans="1:5" s="56" customFormat="1" x14ac:dyDescent="0.3">
      <c r="A582" s="53"/>
      <c r="B582" s="54"/>
      <c r="C582" s="55"/>
      <c r="D582" s="55"/>
      <c r="E582" s="55"/>
    </row>
    <row r="583" spans="1:5" s="56" customFormat="1" x14ac:dyDescent="0.3">
      <c r="A583" s="53"/>
      <c r="B583" s="54"/>
      <c r="C583" s="55"/>
      <c r="D583" s="55"/>
      <c r="E583" s="55"/>
    </row>
    <row r="584" spans="1:5" s="56" customFormat="1" x14ac:dyDescent="0.3">
      <c r="A584" s="53"/>
      <c r="B584" s="54"/>
      <c r="C584" s="55"/>
      <c r="D584" s="55"/>
      <c r="E584" s="55"/>
    </row>
    <row r="585" spans="1:5" s="56" customFormat="1" x14ac:dyDescent="0.3">
      <c r="A585" s="53"/>
      <c r="B585" s="54"/>
      <c r="C585" s="55"/>
      <c r="D585" s="55"/>
      <c r="E585" s="55"/>
    </row>
    <row r="586" spans="1:5" s="56" customFormat="1" x14ac:dyDescent="0.3">
      <c r="A586" s="53"/>
      <c r="B586" s="54"/>
      <c r="C586" s="55"/>
      <c r="D586" s="55"/>
      <c r="E586" s="55"/>
    </row>
    <row r="587" spans="1:5" s="56" customFormat="1" x14ac:dyDescent="0.3">
      <c r="A587" s="53"/>
      <c r="B587" s="54"/>
      <c r="C587" s="55"/>
      <c r="D587" s="55"/>
      <c r="E587" s="55"/>
    </row>
    <row r="588" spans="1:5" s="56" customFormat="1" x14ac:dyDescent="0.3">
      <c r="A588" s="53"/>
      <c r="B588" s="54"/>
      <c r="C588" s="55"/>
      <c r="D588" s="55"/>
      <c r="E588" s="55"/>
    </row>
    <row r="589" spans="1:5" s="56" customFormat="1" x14ac:dyDescent="0.3">
      <c r="A589" s="53"/>
      <c r="B589" s="54"/>
      <c r="C589" s="55"/>
      <c r="D589" s="55"/>
      <c r="E589" s="55"/>
    </row>
    <row r="590" spans="1:5" s="56" customFormat="1" x14ac:dyDescent="0.3">
      <c r="A590" s="53"/>
      <c r="B590" s="54"/>
      <c r="C590" s="55"/>
      <c r="D590" s="55"/>
      <c r="E590" s="55"/>
    </row>
    <row r="591" spans="1:5" s="56" customFormat="1" x14ac:dyDescent="0.3">
      <c r="A591" s="53"/>
      <c r="B591" s="54"/>
      <c r="C591" s="55"/>
      <c r="D591" s="55"/>
      <c r="E591" s="55"/>
    </row>
    <row r="592" spans="1:5" s="56" customFormat="1" x14ac:dyDescent="0.3">
      <c r="A592" s="53"/>
      <c r="B592" s="54"/>
      <c r="C592" s="55"/>
      <c r="D592" s="55"/>
      <c r="E592" s="55"/>
    </row>
    <row r="593" spans="1:5" s="56" customFormat="1" x14ac:dyDescent="0.3">
      <c r="A593" s="53"/>
      <c r="B593" s="54"/>
      <c r="C593" s="55"/>
      <c r="D593" s="55"/>
      <c r="E593" s="55"/>
    </row>
    <row r="594" spans="1:5" s="56" customFormat="1" x14ac:dyDescent="0.3">
      <c r="A594" s="53"/>
      <c r="B594" s="54"/>
      <c r="C594" s="55"/>
      <c r="D594" s="55"/>
      <c r="E594" s="55"/>
    </row>
    <row r="595" spans="1:5" s="56" customFormat="1" x14ac:dyDescent="0.3">
      <c r="A595" s="53"/>
      <c r="B595" s="54"/>
      <c r="C595" s="55"/>
      <c r="D595" s="55"/>
      <c r="E595" s="55"/>
    </row>
    <row r="596" spans="1:5" s="56" customFormat="1" x14ac:dyDescent="0.3">
      <c r="A596" s="53"/>
      <c r="B596" s="54"/>
      <c r="C596" s="55"/>
      <c r="D596" s="55"/>
      <c r="E596" s="55"/>
    </row>
    <row r="597" spans="1:5" s="56" customFormat="1" x14ac:dyDescent="0.3">
      <c r="A597" s="53"/>
      <c r="B597" s="54"/>
      <c r="C597" s="55"/>
      <c r="D597" s="55"/>
      <c r="E597" s="55"/>
    </row>
    <row r="598" spans="1:5" s="56" customFormat="1" x14ac:dyDescent="0.3">
      <c r="A598" s="53"/>
      <c r="B598" s="54"/>
      <c r="C598" s="55"/>
      <c r="D598" s="55"/>
      <c r="E598" s="55"/>
    </row>
    <row r="599" spans="1:5" s="56" customFormat="1" x14ac:dyDescent="0.3">
      <c r="A599" s="53"/>
      <c r="B599" s="54"/>
      <c r="C599" s="55"/>
      <c r="D599" s="55"/>
      <c r="E599" s="55"/>
    </row>
    <row r="600" spans="1:5" s="56" customFormat="1" x14ac:dyDescent="0.3">
      <c r="A600" s="53"/>
      <c r="B600" s="54"/>
      <c r="C600" s="55"/>
      <c r="D600" s="55"/>
      <c r="E600" s="55"/>
    </row>
    <row r="601" spans="1:5" s="56" customFormat="1" x14ac:dyDescent="0.3">
      <c r="A601" s="53"/>
      <c r="B601" s="54"/>
      <c r="C601" s="55"/>
      <c r="D601" s="55"/>
      <c r="E601" s="55"/>
    </row>
    <row r="602" spans="1:5" s="56" customFormat="1" x14ac:dyDescent="0.3">
      <c r="A602" s="53"/>
      <c r="B602" s="54"/>
      <c r="C602" s="55"/>
      <c r="D602" s="55"/>
      <c r="E602" s="55"/>
    </row>
    <row r="603" spans="1:5" s="56" customFormat="1" x14ac:dyDescent="0.3">
      <c r="A603" s="53"/>
      <c r="B603" s="54"/>
      <c r="C603" s="55"/>
      <c r="D603" s="55"/>
      <c r="E603" s="55"/>
    </row>
    <row r="604" spans="1:5" s="56" customFormat="1" x14ac:dyDescent="0.3">
      <c r="A604" s="53"/>
      <c r="B604" s="54"/>
      <c r="C604" s="55"/>
      <c r="D604" s="55"/>
      <c r="E604" s="55"/>
    </row>
    <row r="605" spans="1:5" s="56" customFormat="1" x14ac:dyDescent="0.3">
      <c r="A605" s="53"/>
      <c r="B605" s="54"/>
      <c r="C605" s="55"/>
      <c r="D605" s="55"/>
      <c r="E605" s="55"/>
    </row>
    <row r="606" spans="1:5" s="56" customFormat="1" x14ac:dyDescent="0.3">
      <c r="A606" s="53"/>
      <c r="B606" s="54"/>
      <c r="C606" s="55"/>
      <c r="D606" s="55"/>
      <c r="E606" s="55"/>
    </row>
    <row r="607" spans="1:5" s="56" customFormat="1" x14ac:dyDescent="0.3">
      <c r="A607" s="53"/>
      <c r="B607" s="54"/>
      <c r="C607" s="55"/>
      <c r="D607" s="55"/>
      <c r="E607" s="55"/>
    </row>
    <row r="608" spans="1:5" s="56" customFormat="1" x14ac:dyDescent="0.3">
      <c r="A608" s="53"/>
      <c r="B608" s="54"/>
      <c r="C608" s="55"/>
      <c r="D608" s="55"/>
      <c r="E608" s="55"/>
    </row>
    <row r="609" spans="1:5" s="56" customFormat="1" x14ac:dyDescent="0.3">
      <c r="A609" s="53"/>
      <c r="B609" s="54"/>
      <c r="C609" s="55"/>
      <c r="D609" s="55"/>
      <c r="E609" s="55"/>
    </row>
    <row r="610" spans="1:5" s="56" customFormat="1" x14ac:dyDescent="0.3">
      <c r="A610" s="53"/>
      <c r="B610" s="54"/>
      <c r="C610" s="55"/>
      <c r="D610" s="55"/>
      <c r="E610" s="55"/>
    </row>
    <row r="611" spans="1:5" s="56" customFormat="1" x14ac:dyDescent="0.3">
      <c r="A611" s="53"/>
      <c r="B611" s="54"/>
      <c r="C611" s="55"/>
      <c r="D611" s="55"/>
      <c r="E611" s="55"/>
    </row>
    <row r="612" spans="1:5" s="56" customFormat="1" x14ac:dyDescent="0.3">
      <c r="A612" s="53"/>
      <c r="B612" s="54"/>
      <c r="C612" s="55"/>
      <c r="D612" s="55"/>
      <c r="E612" s="55"/>
    </row>
    <row r="613" spans="1:5" s="56" customFormat="1" x14ac:dyDescent="0.3">
      <c r="A613" s="53"/>
      <c r="B613" s="54"/>
      <c r="C613" s="55"/>
      <c r="D613" s="55"/>
      <c r="E613" s="55"/>
    </row>
    <row r="614" spans="1:5" s="56" customFormat="1" x14ac:dyDescent="0.3">
      <c r="A614" s="53"/>
      <c r="B614" s="54"/>
      <c r="C614" s="55"/>
      <c r="D614" s="55"/>
      <c r="E614" s="55"/>
    </row>
    <row r="615" spans="1:5" s="56" customFormat="1" x14ac:dyDescent="0.3">
      <c r="A615" s="53"/>
      <c r="B615" s="54"/>
      <c r="C615" s="55"/>
      <c r="D615" s="55"/>
      <c r="E615" s="55"/>
    </row>
    <row r="616" spans="1:5" s="56" customFormat="1" x14ac:dyDescent="0.3">
      <c r="A616" s="53"/>
      <c r="B616" s="54"/>
      <c r="C616" s="55"/>
      <c r="D616" s="55"/>
      <c r="E616" s="55"/>
    </row>
    <row r="617" spans="1:5" s="56" customFormat="1" x14ac:dyDescent="0.3">
      <c r="A617" s="53"/>
      <c r="B617" s="54"/>
      <c r="C617" s="55"/>
      <c r="D617" s="55"/>
      <c r="E617" s="55"/>
    </row>
    <row r="618" spans="1:5" s="56" customFormat="1" x14ac:dyDescent="0.3">
      <c r="A618" s="53"/>
      <c r="B618" s="54"/>
      <c r="C618" s="55"/>
      <c r="D618" s="55"/>
      <c r="E618" s="55"/>
    </row>
    <row r="619" spans="1:5" s="56" customFormat="1" x14ac:dyDescent="0.3">
      <c r="A619" s="53"/>
      <c r="B619" s="54"/>
      <c r="C619" s="55"/>
      <c r="D619" s="55"/>
      <c r="E619" s="55"/>
    </row>
    <row r="620" spans="1:5" s="56" customFormat="1" x14ac:dyDescent="0.3">
      <c r="A620" s="53"/>
      <c r="B620" s="54"/>
      <c r="C620" s="55"/>
      <c r="D620" s="55"/>
      <c r="E620" s="55"/>
    </row>
    <row r="621" spans="1:5" s="56" customFormat="1" x14ac:dyDescent="0.3">
      <c r="A621" s="53"/>
      <c r="B621" s="54"/>
      <c r="C621" s="55"/>
      <c r="D621" s="55"/>
      <c r="E621" s="55"/>
    </row>
    <row r="622" spans="1:5" s="56" customFormat="1" x14ac:dyDescent="0.3">
      <c r="A622" s="53"/>
      <c r="B622" s="54"/>
      <c r="C622" s="55"/>
      <c r="D622" s="55"/>
      <c r="E622" s="55"/>
    </row>
    <row r="623" spans="1:5" s="56" customFormat="1" x14ac:dyDescent="0.3">
      <c r="A623" s="53"/>
      <c r="B623" s="54"/>
      <c r="C623" s="55"/>
      <c r="D623" s="55"/>
      <c r="E623" s="55"/>
    </row>
    <row r="624" spans="1:5" s="56" customFormat="1" x14ac:dyDescent="0.3">
      <c r="A624" s="53"/>
      <c r="B624" s="54"/>
      <c r="C624" s="55"/>
      <c r="D624" s="55"/>
      <c r="E624" s="55"/>
    </row>
    <row r="625" spans="1:5" s="56" customFormat="1" x14ac:dyDescent="0.3">
      <c r="A625" s="53"/>
      <c r="B625" s="54"/>
      <c r="C625" s="55"/>
      <c r="D625" s="55"/>
      <c r="E625" s="55"/>
    </row>
    <row r="626" spans="1:5" s="56" customFormat="1" x14ac:dyDescent="0.3">
      <c r="A626" s="53"/>
      <c r="B626" s="54"/>
      <c r="C626" s="55"/>
      <c r="D626" s="55"/>
      <c r="E626" s="55"/>
    </row>
    <row r="627" spans="1:5" s="56" customFormat="1" x14ac:dyDescent="0.3">
      <c r="A627" s="53"/>
      <c r="B627" s="54"/>
      <c r="C627" s="55"/>
      <c r="D627" s="55"/>
      <c r="E627" s="55"/>
    </row>
    <row r="628" spans="1:5" s="56" customFormat="1" x14ac:dyDescent="0.3">
      <c r="A628" s="53"/>
      <c r="B628" s="54"/>
      <c r="C628" s="55"/>
      <c r="D628" s="55"/>
      <c r="E628" s="55"/>
    </row>
    <row r="629" spans="1:5" s="56" customFormat="1" x14ac:dyDescent="0.3">
      <c r="A629" s="53"/>
      <c r="B629" s="54"/>
      <c r="C629" s="55"/>
      <c r="D629" s="55"/>
      <c r="E629" s="55"/>
    </row>
    <row r="630" spans="1:5" s="56" customFormat="1" x14ac:dyDescent="0.3">
      <c r="A630" s="53"/>
      <c r="B630" s="54"/>
      <c r="C630" s="55"/>
      <c r="D630" s="55"/>
      <c r="E630" s="55"/>
    </row>
    <row r="631" spans="1:5" s="56" customFormat="1" x14ac:dyDescent="0.3">
      <c r="A631" s="53"/>
      <c r="B631" s="54"/>
      <c r="C631" s="55"/>
      <c r="D631" s="55"/>
      <c r="E631" s="55"/>
    </row>
    <row r="632" spans="1:5" s="56" customFormat="1" x14ac:dyDescent="0.3">
      <c r="A632" s="53"/>
      <c r="B632" s="54"/>
      <c r="C632" s="55"/>
      <c r="D632" s="55"/>
      <c r="E632" s="55"/>
    </row>
    <row r="633" spans="1:5" s="56" customFormat="1" x14ac:dyDescent="0.3">
      <c r="A633" s="53"/>
      <c r="B633" s="54"/>
      <c r="C633" s="55"/>
      <c r="D633" s="55"/>
      <c r="E633" s="55"/>
    </row>
    <row r="634" spans="1:5" s="56" customFormat="1" x14ac:dyDescent="0.3">
      <c r="A634" s="53"/>
      <c r="B634" s="54"/>
      <c r="C634" s="55"/>
      <c r="D634" s="55"/>
      <c r="E634" s="55"/>
    </row>
    <row r="635" spans="1:5" s="56" customFormat="1" x14ac:dyDescent="0.3">
      <c r="A635" s="53"/>
      <c r="B635" s="54"/>
      <c r="C635" s="55"/>
      <c r="D635" s="55"/>
      <c r="E635" s="55"/>
    </row>
    <row r="636" spans="1:5" s="56" customFormat="1" x14ac:dyDescent="0.3">
      <c r="A636" s="53"/>
      <c r="B636" s="54"/>
      <c r="C636" s="55"/>
      <c r="D636" s="55"/>
      <c r="E636" s="55"/>
    </row>
    <row r="637" spans="1:5" s="56" customFormat="1" x14ac:dyDescent="0.3">
      <c r="A637" s="53"/>
      <c r="B637" s="54"/>
      <c r="C637" s="55"/>
      <c r="D637" s="55"/>
      <c r="E637" s="55"/>
    </row>
    <row r="638" spans="1:5" s="56" customFormat="1" x14ac:dyDescent="0.3">
      <c r="A638" s="53"/>
      <c r="B638" s="54"/>
      <c r="C638" s="55"/>
      <c r="D638" s="55"/>
      <c r="E638" s="55"/>
    </row>
    <row r="639" spans="1:5" s="56" customFormat="1" x14ac:dyDescent="0.3">
      <c r="A639" s="53"/>
      <c r="B639" s="54"/>
      <c r="C639" s="55"/>
      <c r="D639" s="55"/>
      <c r="E639" s="55"/>
    </row>
    <row r="640" spans="1:5" s="56" customFormat="1" x14ac:dyDescent="0.3">
      <c r="A640" s="53"/>
      <c r="B640" s="54"/>
      <c r="C640" s="55"/>
      <c r="D640" s="55"/>
      <c r="E640" s="55"/>
    </row>
    <row r="641" spans="1:5" s="56" customFormat="1" x14ac:dyDescent="0.3">
      <c r="A641" s="53"/>
      <c r="B641" s="54"/>
      <c r="C641" s="55"/>
      <c r="D641" s="55"/>
      <c r="E641" s="55"/>
    </row>
    <row r="642" spans="1:5" s="56" customFormat="1" x14ac:dyDescent="0.3">
      <c r="A642" s="53"/>
      <c r="B642" s="54"/>
      <c r="C642" s="55"/>
      <c r="D642" s="55"/>
      <c r="E642" s="55"/>
    </row>
    <row r="643" spans="1:5" s="56" customFormat="1" x14ac:dyDescent="0.3">
      <c r="A643" s="53"/>
      <c r="B643" s="54"/>
      <c r="C643" s="55"/>
      <c r="D643" s="55"/>
      <c r="E643" s="55"/>
    </row>
    <row r="725" spans="1:5" x14ac:dyDescent="0.3">
      <c r="A725"/>
      <c r="B725" s="57"/>
      <c r="C725" s="58"/>
      <c r="D725" s="58"/>
      <c r="E725" s="58"/>
    </row>
    <row r="735" spans="1:5" s="61" customFormat="1" ht="13.2" x14ac:dyDescent="0.25">
      <c r="A735" s="31"/>
      <c r="B735" s="59"/>
      <c r="C735" s="60"/>
      <c r="D735" s="60"/>
      <c r="E735" s="60"/>
    </row>
    <row r="2638" spans="1:5" x14ac:dyDescent="0.3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7"/>
  <sheetViews>
    <sheetView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M478" sqref="M478"/>
    </sheetView>
  </sheetViews>
  <sheetFormatPr defaultRowHeight="14.4" x14ac:dyDescent="0.3"/>
  <cols>
    <col min="1" max="1" width="6.33203125" style="62" hidden="1" customWidth="1"/>
    <col min="2" max="2" width="3" style="63" hidden="1" customWidth="1"/>
    <col min="3" max="3" width="4.109375" style="93" hidden="1" customWidth="1"/>
    <col min="4" max="4" width="4.88671875" style="93" hidden="1" customWidth="1"/>
    <col min="5" max="5" width="4.109375" style="64" customWidth="1"/>
    <col min="6" max="6" width="4.6640625" style="137" customWidth="1"/>
    <col min="7" max="7" width="13.109375" style="138" customWidth="1"/>
    <col min="8" max="8" width="5.5546875" style="139" hidden="1" customWidth="1"/>
    <col min="9" max="9" width="5.6640625" style="139" customWidth="1"/>
    <col min="10" max="10" width="29.88671875" style="59" customWidth="1"/>
    <col min="11" max="11" width="14.44140625" style="152" customWidth="1"/>
    <col min="12" max="12" width="14.6640625" style="152" customWidth="1"/>
    <col min="13" max="13" width="14.5546875" style="152" customWidth="1"/>
    <col min="14" max="14" width="10" style="104" customWidth="1"/>
    <col min="15" max="15" width="16" customWidth="1"/>
  </cols>
  <sheetData>
    <row r="1" spans="1:14" ht="32.25" customHeight="1" x14ac:dyDescent="0.3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79.2" x14ac:dyDescent="0.3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ht="15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ht="15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6.4" x14ac:dyDescent="0.3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6668481</v>
      </c>
      <c r="L5" s="92">
        <f>SUM(L17,L101,L198,L1001)</f>
        <v>6451895</v>
      </c>
      <c r="M5" s="92">
        <f>SUM(M17,M101,M198,M1001)</f>
        <v>6451895</v>
      </c>
      <c r="N5" s="82"/>
    </row>
    <row r="6" spans="1:14" ht="26.4" x14ac:dyDescent="0.3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SUMIF($F$20:$F$1195,$G6,K$20:K$1195)</f>
        <v>152500</v>
      </c>
      <c r="L6" s="92">
        <f t="shared" si="4"/>
        <v>152500</v>
      </c>
      <c r="M6" s="92">
        <f t="shared" si="4"/>
        <v>152500</v>
      </c>
      <c r="N6" s="82"/>
    </row>
    <row r="7" spans="1:14" ht="26.4" x14ac:dyDescent="0.3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569977</v>
      </c>
      <c r="L7" s="92">
        <f t="shared" si="4"/>
        <v>569977</v>
      </c>
      <c r="M7" s="92">
        <f t="shared" si="4"/>
        <v>569977</v>
      </c>
      <c r="N7" s="82"/>
    </row>
    <row r="8" spans="1:14" ht="26.4" x14ac:dyDescent="0.3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0</v>
      </c>
      <c r="L8" s="92">
        <f t="shared" si="4"/>
        <v>0</v>
      </c>
      <c r="M8" s="92">
        <f t="shared" si="4"/>
        <v>0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0</v>
      </c>
      <c r="L9" s="92">
        <f t="shared" si="4"/>
        <v>0</v>
      </c>
      <c r="M9" s="92">
        <f t="shared" si="4"/>
        <v>0</v>
      </c>
      <c r="N9" s="82"/>
    </row>
    <row r="10" spans="1:14" ht="26.4" x14ac:dyDescent="0.3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0</v>
      </c>
      <c r="L10" s="92">
        <f t="shared" si="4"/>
        <v>0</v>
      </c>
      <c r="M10" s="92">
        <f t="shared" si="4"/>
        <v>0</v>
      </c>
      <c r="N10" s="82"/>
    </row>
    <row r="11" spans="1:14" ht="26.4" x14ac:dyDescent="0.3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91950</v>
      </c>
      <c r="L11" s="92">
        <f t="shared" si="4"/>
        <v>91950</v>
      </c>
      <c r="M11" s="92">
        <f t="shared" si="4"/>
        <v>91950</v>
      </c>
      <c r="N11" s="82"/>
    </row>
    <row r="12" spans="1:14" x14ac:dyDescent="0.3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5854054</v>
      </c>
      <c r="L12" s="92">
        <f t="shared" si="4"/>
        <v>5854054</v>
      </c>
      <c r="M12" s="92">
        <f t="shared" si="4"/>
        <v>5854054</v>
      </c>
      <c r="N12" s="82"/>
    </row>
    <row r="13" spans="1:14" ht="26.4" x14ac:dyDescent="0.3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0</v>
      </c>
      <c r="L14" s="92">
        <f t="shared" si="4"/>
        <v>0</v>
      </c>
      <c r="M14" s="92">
        <f t="shared" si="4"/>
        <v>0</v>
      </c>
      <c r="N14" s="82"/>
    </row>
    <row r="15" spans="1:14" ht="52.8" x14ac:dyDescent="0.3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82"/>
    </row>
    <row r="16" spans="1:14" ht="26.4" x14ac:dyDescent="0.3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9.6" x14ac:dyDescent="0.3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569977</v>
      </c>
      <c r="L17" s="98">
        <f>SUM(L18,L33,L41,L82)</f>
        <v>569977</v>
      </c>
      <c r="M17" s="98">
        <f>SUM(M18,M33,M41,M82)</f>
        <v>569977</v>
      </c>
      <c r="N17" s="82"/>
    </row>
    <row r="18" spans="1:14" ht="39.6" x14ac:dyDescent="0.3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9000</v>
      </c>
      <c r="L18" s="117">
        <f>SUM(L20)</f>
        <v>9000</v>
      </c>
      <c r="M18" s="117">
        <f>SUM(M20)</f>
        <v>9000</v>
      </c>
      <c r="N18" s="82"/>
    </row>
    <row r="19" spans="1:14" ht="26.4" x14ac:dyDescent="0.3">
      <c r="B19" s="63" t="str">
        <f t="shared" ref="B19:B85" si="8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:M19" si="9">SUMIF($F20:$F32,$G19,K20:K32)</f>
        <v>9000</v>
      </c>
      <c r="L19" s="111">
        <f t="shared" si="9"/>
        <v>9000</v>
      </c>
      <c r="M19" s="111">
        <f t="shared" si="9"/>
        <v>9000</v>
      </c>
      <c r="N19" s="82"/>
    </row>
    <row r="20" spans="1:14" ht="26.4" x14ac:dyDescent="0.3">
      <c r="A20" s="62">
        <f t="shared" si="5"/>
        <v>4</v>
      </c>
      <c r="B20" s="63" t="str">
        <f t="shared" si="8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0">SUM(K21)</f>
        <v>9000</v>
      </c>
      <c r="L20" s="88">
        <f t="shared" si="10"/>
        <v>9000</v>
      </c>
      <c r="M20" s="88">
        <f t="shared" si="10"/>
        <v>9000</v>
      </c>
      <c r="N20" s="121"/>
    </row>
    <row r="21" spans="1:14" ht="26.4" x14ac:dyDescent="0.3">
      <c r="A21" s="62">
        <f t="shared" si="5"/>
        <v>42</v>
      </c>
      <c r="B21" s="63" t="str">
        <f t="shared" si="8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9000</v>
      </c>
      <c r="L21" s="88">
        <f>SUM(L22,L24,L30)</f>
        <v>9000</v>
      </c>
      <c r="M21" s="88">
        <f>SUM(M22,M24,M30)</f>
        <v>9000</v>
      </c>
      <c r="N21" s="122"/>
    </row>
    <row r="22" spans="1:14" x14ac:dyDescent="0.3">
      <c r="A22" s="62">
        <f t="shared" si="5"/>
        <v>421</v>
      </c>
      <c r="B22" s="63" t="str">
        <f t="shared" si="8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0</v>
      </c>
      <c r="L22" s="88">
        <f>SUM(L23)</f>
        <v>0</v>
      </c>
      <c r="M22" s="88">
        <f>SUM(M23)</f>
        <v>0</v>
      </c>
    </row>
    <row r="23" spans="1:14" x14ac:dyDescent="0.3">
      <c r="A23" s="62">
        <f t="shared" si="5"/>
        <v>4212</v>
      </c>
      <c r="B23" s="63">
        <f t="shared" si="8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/>
      <c r="L23" s="164"/>
      <c r="M23" s="164"/>
      <c r="N23" s="104">
        <v>121</v>
      </c>
    </row>
    <row r="24" spans="1:14" x14ac:dyDescent="0.3">
      <c r="A24" s="62">
        <f t="shared" si="5"/>
        <v>422</v>
      </c>
      <c r="B24" s="63" t="str">
        <f t="shared" si="8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9000</v>
      </c>
      <c r="L24" s="88">
        <f>SUM(L25:L29)</f>
        <v>9000</v>
      </c>
      <c r="M24" s="88">
        <f>SUM(M25:M29)</f>
        <v>9000</v>
      </c>
      <c r="N24" s="82"/>
    </row>
    <row r="25" spans="1:14" x14ac:dyDescent="0.3">
      <c r="A25" s="62">
        <f t="shared" si="5"/>
        <v>4221</v>
      </c>
      <c r="B25" s="63">
        <f t="shared" si="8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/>
      <c r="L25" s="164"/>
      <c r="M25" s="164"/>
      <c r="N25" s="104">
        <v>121</v>
      </c>
    </row>
    <row r="26" spans="1:14" x14ac:dyDescent="0.3">
      <c r="A26" s="62">
        <f t="shared" si="5"/>
        <v>4222</v>
      </c>
      <c r="B26" s="63">
        <f t="shared" si="8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/>
      <c r="L26" s="164"/>
      <c r="M26" s="164"/>
      <c r="N26" s="104">
        <v>121</v>
      </c>
    </row>
    <row r="27" spans="1:14" x14ac:dyDescent="0.3">
      <c r="A27" s="62">
        <f t="shared" si="5"/>
        <v>4223</v>
      </c>
      <c r="B27" s="63">
        <f t="shared" si="8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/>
      <c r="L27" s="164"/>
      <c r="M27" s="164"/>
      <c r="N27" s="104">
        <v>121</v>
      </c>
    </row>
    <row r="28" spans="1:14" x14ac:dyDescent="0.3">
      <c r="A28" s="62">
        <f t="shared" si="5"/>
        <v>4226</v>
      </c>
      <c r="B28" s="63">
        <f t="shared" si="8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/>
      <c r="L28" s="164"/>
      <c r="M28" s="164"/>
      <c r="N28" s="104">
        <v>121</v>
      </c>
    </row>
    <row r="29" spans="1:14" ht="26.4" x14ac:dyDescent="0.3">
      <c r="A29" s="62">
        <f t="shared" si="5"/>
        <v>4227</v>
      </c>
      <c r="B29" s="63">
        <f t="shared" si="8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>
        <v>9000</v>
      </c>
      <c r="L29" s="164">
        <v>9000</v>
      </c>
      <c r="M29" s="164">
        <v>9000</v>
      </c>
      <c r="N29" s="104">
        <v>121</v>
      </c>
    </row>
    <row r="30" spans="1:14" x14ac:dyDescent="0.3">
      <c r="A30" s="62">
        <f t="shared" si="5"/>
        <v>423</v>
      </c>
      <c r="B30" s="63" t="str">
        <f t="shared" si="8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>SUM(L31)</f>
        <v>0</v>
      </c>
      <c r="M30" s="88">
        <f>SUM(M31)</f>
        <v>0</v>
      </c>
    </row>
    <row r="31" spans="1:14" ht="26.4" x14ac:dyDescent="0.3">
      <c r="A31" s="62">
        <f t="shared" si="5"/>
        <v>4231</v>
      </c>
      <c r="B31" s="63">
        <f t="shared" si="8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3">
      <c r="A32" s="62">
        <f t="shared" si="5"/>
        <v>0</v>
      </c>
      <c r="B32" s="63" t="str">
        <f t="shared" si="8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9.6" x14ac:dyDescent="0.3">
      <c r="A33" s="62" t="str">
        <f t="shared" si="5"/>
        <v>K 7006 07</v>
      </c>
      <c r="B33" s="63" t="str">
        <f t="shared" si="8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33537</v>
      </c>
      <c r="L33" s="101">
        <f>SUM(L35)</f>
        <v>33537</v>
      </c>
      <c r="M33" s="101">
        <f>SUM(M35)</f>
        <v>33537</v>
      </c>
      <c r="N33" s="82"/>
    </row>
    <row r="34" spans="1:14" ht="26.4" x14ac:dyDescent="0.3">
      <c r="B34" s="63" t="str">
        <f t="shared" si="8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:M34" si="11">SUMIF($F35:$F40,$G34,K35:K40)</f>
        <v>33537</v>
      </c>
      <c r="L34" s="111">
        <f t="shared" si="11"/>
        <v>33537</v>
      </c>
      <c r="M34" s="111">
        <f t="shared" si="11"/>
        <v>33537</v>
      </c>
      <c r="N34" s="82"/>
    </row>
    <row r="35" spans="1:14" x14ac:dyDescent="0.3">
      <c r="A35" s="62">
        <f t="shared" si="5"/>
        <v>3</v>
      </c>
      <c r="B35" s="63" t="str">
        <f t="shared" si="8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5" si="12">SUM(K36)</f>
        <v>33537</v>
      </c>
      <c r="L35" s="88">
        <f t="shared" si="12"/>
        <v>33537</v>
      </c>
      <c r="M35" s="88">
        <f t="shared" si="12"/>
        <v>33537</v>
      </c>
    </row>
    <row r="36" spans="1:14" x14ac:dyDescent="0.3">
      <c r="A36" s="62">
        <f t="shared" si="5"/>
        <v>32</v>
      </c>
      <c r="B36" s="63" t="str">
        <f t="shared" si="8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33537</v>
      </c>
      <c r="L36" s="88">
        <f>SUM(L37)</f>
        <v>33537</v>
      </c>
      <c r="M36" s="88">
        <f>SUM(M37)</f>
        <v>33537</v>
      </c>
    </row>
    <row r="37" spans="1:14" x14ac:dyDescent="0.3">
      <c r="A37" s="62">
        <f t="shared" si="5"/>
        <v>323</v>
      </c>
      <c r="B37" s="63" t="str">
        <f t="shared" si="8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:M37" si="13">SUM(K38:K39)</f>
        <v>33537</v>
      </c>
      <c r="L37" s="88">
        <f t="shared" si="13"/>
        <v>33537</v>
      </c>
      <c r="M37" s="88">
        <f t="shared" si="13"/>
        <v>33537</v>
      </c>
      <c r="N37" s="82"/>
    </row>
    <row r="38" spans="1:14" ht="26.4" x14ac:dyDescent="0.3">
      <c r="A38" s="62">
        <f t="shared" si="5"/>
        <v>3232</v>
      </c>
      <c r="B38" s="63">
        <f t="shared" si="8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33537</v>
      </c>
      <c r="L38" s="164">
        <v>33537</v>
      </c>
      <c r="M38" s="164">
        <v>33537</v>
      </c>
      <c r="N38" s="104">
        <v>121</v>
      </c>
    </row>
    <row r="39" spans="1:14" x14ac:dyDescent="0.3">
      <c r="A39" s="62">
        <f>G39</f>
        <v>3237</v>
      </c>
      <c r="B39" s="63">
        <f t="shared" si="8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3">
      <c r="A40" s="62">
        <f t="shared" si="5"/>
        <v>0</v>
      </c>
      <c r="B40" s="63" t="str">
        <f t="shared" si="8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9.6" x14ac:dyDescent="0.3">
      <c r="A41" s="62" t="str">
        <f t="shared" si="5"/>
        <v>A 7006 04</v>
      </c>
      <c r="B41" s="63" t="str">
        <f t="shared" si="8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254640</v>
      </c>
      <c r="L41" s="117">
        <f>SUM(L43)</f>
        <v>254640</v>
      </c>
      <c r="M41" s="117">
        <f>SUM(M43)</f>
        <v>254640</v>
      </c>
      <c r="N41" s="124"/>
    </row>
    <row r="42" spans="1:14" ht="26.4" x14ac:dyDescent="0.3">
      <c r="B42" s="63" t="str">
        <f t="shared" si="8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254640</v>
      </c>
      <c r="L42" s="111">
        <f t="shared" ref="L42:M42" si="14">SUMIF($F43:$F81,$G42,L43:L81)</f>
        <v>254640</v>
      </c>
      <c r="M42" s="111">
        <f t="shared" si="14"/>
        <v>254640</v>
      </c>
      <c r="N42" s="82"/>
    </row>
    <row r="43" spans="1:14" x14ac:dyDescent="0.3">
      <c r="A43" s="62">
        <f t="shared" si="5"/>
        <v>3</v>
      </c>
      <c r="B43" s="63" t="str">
        <f t="shared" si="8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254640</v>
      </c>
      <c r="L43" s="88">
        <f t="shared" ref="L43:M43" si="15">SUM(L44,L73,L78)</f>
        <v>254640</v>
      </c>
      <c r="M43" s="88">
        <f t="shared" si="15"/>
        <v>254640</v>
      </c>
      <c r="N43" s="82"/>
    </row>
    <row r="44" spans="1:14" x14ac:dyDescent="0.3">
      <c r="A44" s="62">
        <f t="shared" si="5"/>
        <v>32</v>
      </c>
      <c r="B44" s="63" t="str">
        <f t="shared" si="8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249140</v>
      </c>
      <c r="L44" s="88">
        <f>SUM(L45,L49,L55,L67,L65)</f>
        <v>249140</v>
      </c>
      <c r="M44" s="88">
        <f>SUM(M45,M49,M55,M67,M65)</f>
        <v>249140</v>
      </c>
    </row>
    <row r="45" spans="1:14" x14ac:dyDescent="0.3">
      <c r="A45" s="62">
        <f t="shared" si="5"/>
        <v>321</v>
      </c>
      <c r="B45" s="63" t="str">
        <f t="shared" si="8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38500</v>
      </c>
      <c r="L45" s="88">
        <f>SUM(L46:L48)</f>
        <v>38500</v>
      </c>
      <c r="M45" s="88">
        <f>SUM(M46:M48)</f>
        <v>38500</v>
      </c>
      <c r="N45" s="82"/>
    </row>
    <row r="46" spans="1:14" x14ac:dyDescent="0.3">
      <c r="A46" s="62">
        <f t="shared" si="5"/>
        <v>3211</v>
      </c>
      <c r="B46" s="63">
        <f t="shared" si="8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11500</v>
      </c>
      <c r="L46" s="164">
        <v>11500</v>
      </c>
      <c r="M46" s="164">
        <v>11500</v>
      </c>
      <c r="N46" s="104">
        <v>121</v>
      </c>
    </row>
    <row r="47" spans="1:14" x14ac:dyDescent="0.3">
      <c r="A47" s="62">
        <f t="shared" si="5"/>
        <v>3213</v>
      </c>
      <c r="B47" s="63">
        <f t="shared" si="8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4000</v>
      </c>
      <c r="L47" s="164">
        <v>4000</v>
      </c>
      <c r="M47" s="164">
        <v>4000</v>
      </c>
      <c r="N47" s="104">
        <v>121</v>
      </c>
    </row>
    <row r="48" spans="1:14" x14ac:dyDescent="0.3">
      <c r="A48" s="62">
        <f t="shared" si="5"/>
        <v>3214</v>
      </c>
      <c r="B48" s="63">
        <f t="shared" si="8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23000</v>
      </c>
      <c r="L48" s="164">
        <v>23000</v>
      </c>
      <c r="M48" s="164">
        <v>23000</v>
      </c>
      <c r="N48" s="104">
        <v>121</v>
      </c>
    </row>
    <row r="49" spans="1:14" x14ac:dyDescent="0.3">
      <c r="A49" s="62">
        <f t="shared" si="5"/>
        <v>322</v>
      </c>
      <c r="B49" s="63" t="str">
        <f t="shared" si="8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83902</v>
      </c>
      <c r="L49" s="88">
        <f>SUM(L50:L54)</f>
        <v>83902</v>
      </c>
      <c r="M49" s="88">
        <f>SUM(M50:M54)</f>
        <v>83902</v>
      </c>
    </row>
    <row r="50" spans="1:14" ht="26.4" x14ac:dyDescent="0.3">
      <c r="A50" s="62">
        <f t="shared" si="5"/>
        <v>3221</v>
      </c>
      <c r="B50" s="63">
        <f t="shared" si="8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43700</v>
      </c>
      <c r="L50" s="164">
        <v>43700</v>
      </c>
      <c r="M50" s="164">
        <v>43700</v>
      </c>
      <c r="N50" s="104">
        <v>121</v>
      </c>
    </row>
    <row r="51" spans="1:14" x14ac:dyDescent="0.3">
      <c r="A51" s="62">
        <f t="shared" si="5"/>
        <v>3223</v>
      </c>
      <c r="B51" s="63">
        <f t="shared" si="8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/>
      <c r="L51" s="164"/>
      <c r="M51" s="164"/>
      <c r="N51" s="104">
        <v>121</v>
      </c>
    </row>
    <row r="52" spans="1:14" ht="26.4" x14ac:dyDescent="0.3">
      <c r="A52" s="62">
        <f t="shared" si="5"/>
        <v>3224</v>
      </c>
      <c r="B52" s="63">
        <f t="shared" si="8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26000</v>
      </c>
      <c r="L52" s="164">
        <v>26000</v>
      </c>
      <c r="M52" s="164">
        <v>26000</v>
      </c>
      <c r="N52" s="104">
        <v>121</v>
      </c>
    </row>
    <row r="53" spans="1:14" x14ac:dyDescent="0.3">
      <c r="A53" s="62">
        <f t="shared" si="5"/>
        <v>3225</v>
      </c>
      <c r="B53" s="63">
        <f t="shared" si="8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10702</v>
      </c>
      <c r="L53" s="164">
        <v>10702</v>
      </c>
      <c r="M53" s="164">
        <v>10702</v>
      </c>
      <c r="N53" s="104">
        <v>121</v>
      </c>
    </row>
    <row r="54" spans="1:14" ht="26.4" x14ac:dyDescent="0.3">
      <c r="A54" s="62">
        <f t="shared" si="5"/>
        <v>3227</v>
      </c>
      <c r="B54" s="63">
        <f t="shared" si="8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3500</v>
      </c>
      <c r="L54" s="164">
        <v>3500</v>
      </c>
      <c r="M54" s="164">
        <v>3500</v>
      </c>
      <c r="N54" s="104">
        <v>121</v>
      </c>
    </row>
    <row r="55" spans="1:14" x14ac:dyDescent="0.3">
      <c r="A55" s="62">
        <f t="shared" si="5"/>
        <v>323</v>
      </c>
      <c r="B55" s="63" t="str">
        <f t="shared" si="8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99000</v>
      </c>
      <c r="L55" s="88">
        <f>SUM(L56:L64)</f>
        <v>99000</v>
      </c>
      <c r="M55" s="88">
        <f>SUM(M56:M64)</f>
        <v>99000</v>
      </c>
      <c r="N55" s="82"/>
    </row>
    <row r="56" spans="1:14" x14ac:dyDescent="0.3">
      <c r="A56" s="62">
        <f t="shared" si="5"/>
        <v>3231</v>
      </c>
      <c r="B56" s="63">
        <f t="shared" si="8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20500</v>
      </c>
      <c r="L56" s="164">
        <v>20500</v>
      </c>
      <c r="M56" s="164">
        <v>20500</v>
      </c>
      <c r="N56" s="104">
        <v>121</v>
      </c>
    </row>
    <row r="57" spans="1:14" ht="26.4" x14ac:dyDescent="0.3">
      <c r="A57" s="62">
        <f t="shared" si="5"/>
        <v>3232</v>
      </c>
      <c r="B57" s="63">
        <f t="shared" si="8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/>
      <c r="L57" s="164"/>
      <c r="M57" s="164"/>
      <c r="N57" s="104">
        <v>121</v>
      </c>
    </row>
    <row r="58" spans="1:14" x14ac:dyDescent="0.3">
      <c r="A58" s="62">
        <f t="shared" si="5"/>
        <v>3233</v>
      </c>
      <c r="B58" s="63">
        <f t="shared" si="8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>
        <v>3500</v>
      </c>
      <c r="L58" s="164">
        <v>3500</v>
      </c>
      <c r="M58" s="164">
        <v>3500</v>
      </c>
      <c r="N58" s="104">
        <v>121</v>
      </c>
    </row>
    <row r="59" spans="1:14" x14ac:dyDescent="0.3">
      <c r="A59" s="62">
        <f t="shared" si="5"/>
        <v>3234</v>
      </c>
      <c r="B59" s="63">
        <f t="shared" si="8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30000</v>
      </c>
      <c r="L59" s="164">
        <v>30000</v>
      </c>
      <c r="M59" s="164">
        <v>30000</v>
      </c>
      <c r="N59" s="104">
        <v>121</v>
      </c>
    </row>
    <row r="60" spans="1:14" x14ac:dyDescent="0.3">
      <c r="A60" s="62">
        <f t="shared" si="5"/>
        <v>3235</v>
      </c>
      <c r="B60" s="63">
        <f t="shared" si="8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/>
      <c r="L60" s="164"/>
      <c r="M60" s="164"/>
      <c r="N60" s="104">
        <v>121</v>
      </c>
    </row>
    <row r="61" spans="1:14" x14ac:dyDescent="0.3">
      <c r="A61" s="62">
        <f t="shared" si="5"/>
        <v>3236</v>
      </c>
      <c r="B61" s="63">
        <f t="shared" si="8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9000</v>
      </c>
      <c r="L61" s="164">
        <v>9000</v>
      </c>
      <c r="M61" s="164">
        <v>9000</v>
      </c>
      <c r="N61" s="104">
        <v>121</v>
      </c>
    </row>
    <row r="62" spans="1:14" x14ac:dyDescent="0.3">
      <c r="A62" s="62">
        <f t="shared" si="5"/>
        <v>3237</v>
      </c>
      <c r="B62" s="63">
        <f t="shared" si="8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15000</v>
      </c>
      <c r="L62" s="164">
        <v>15000</v>
      </c>
      <c r="M62" s="164">
        <v>15000</v>
      </c>
      <c r="N62" s="104">
        <v>121</v>
      </c>
    </row>
    <row r="63" spans="1:14" x14ac:dyDescent="0.3">
      <c r="A63" s="62">
        <f t="shared" si="5"/>
        <v>3238</v>
      </c>
      <c r="B63" s="63">
        <f t="shared" si="8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14000</v>
      </c>
      <c r="L63" s="164">
        <v>14000</v>
      </c>
      <c r="M63" s="164">
        <v>14000</v>
      </c>
      <c r="N63" s="104">
        <v>121</v>
      </c>
    </row>
    <row r="64" spans="1:14" x14ac:dyDescent="0.3">
      <c r="A64" s="62">
        <f t="shared" si="5"/>
        <v>3239</v>
      </c>
      <c r="B64" s="63">
        <f t="shared" si="8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7000</v>
      </c>
      <c r="L64" s="164">
        <v>7000</v>
      </c>
      <c r="M64" s="164">
        <v>7000</v>
      </c>
      <c r="N64" s="104">
        <v>121</v>
      </c>
    </row>
    <row r="65" spans="1:14" ht="26.4" x14ac:dyDescent="0.3">
      <c r="A65" s="62">
        <f t="shared" si="5"/>
        <v>324</v>
      </c>
      <c r="B65" s="63" t="str">
        <f t="shared" si="8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1500</v>
      </c>
      <c r="L65" s="88">
        <f>SUM(L66)</f>
        <v>1500</v>
      </c>
      <c r="M65" s="88">
        <f>SUM(M66)</f>
        <v>1500</v>
      </c>
      <c r="N65" s="82"/>
    </row>
    <row r="66" spans="1:14" ht="26.4" x14ac:dyDescent="0.3">
      <c r="A66" s="62">
        <f t="shared" si="5"/>
        <v>3241</v>
      </c>
      <c r="B66" s="63">
        <f t="shared" si="8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>
        <v>1500</v>
      </c>
      <c r="L66" s="164">
        <v>1500</v>
      </c>
      <c r="M66" s="164">
        <v>1500</v>
      </c>
      <c r="N66" s="104">
        <v>121</v>
      </c>
    </row>
    <row r="67" spans="1:14" ht="26.4" x14ac:dyDescent="0.3">
      <c r="A67" s="62">
        <f t="shared" si="5"/>
        <v>329</v>
      </c>
      <c r="B67" s="63" t="str">
        <f t="shared" si="8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26238</v>
      </c>
      <c r="L67" s="88">
        <f>SUM(L68:L72)</f>
        <v>26238</v>
      </c>
      <c r="M67" s="88">
        <f>SUM(M68:M72)</f>
        <v>26238</v>
      </c>
    </row>
    <row r="68" spans="1:14" x14ac:dyDescent="0.3">
      <c r="A68" s="62">
        <f t="shared" si="5"/>
        <v>3292</v>
      </c>
      <c r="B68" s="63">
        <f t="shared" si="8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/>
      <c r="L68" s="164"/>
      <c r="M68" s="164"/>
      <c r="N68" s="104">
        <v>121</v>
      </c>
    </row>
    <row r="69" spans="1:14" x14ac:dyDescent="0.3">
      <c r="A69" s="62">
        <f t="shared" si="5"/>
        <v>3293</v>
      </c>
      <c r="B69" s="63">
        <f t="shared" si="8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7000</v>
      </c>
      <c r="L69" s="164">
        <v>7000</v>
      </c>
      <c r="M69" s="164">
        <v>7000</v>
      </c>
      <c r="N69" s="104">
        <v>121</v>
      </c>
    </row>
    <row r="70" spans="1:14" x14ac:dyDescent="0.3">
      <c r="A70" s="62">
        <f t="shared" si="5"/>
        <v>3294</v>
      </c>
      <c r="B70" s="63">
        <f t="shared" si="8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2500</v>
      </c>
      <c r="L70" s="164">
        <v>2500</v>
      </c>
      <c r="M70" s="164">
        <v>2500</v>
      </c>
      <c r="N70" s="104">
        <v>121</v>
      </c>
    </row>
    <row r="71" spans="1:14" x14ac:dyDescent="0.3">
      <c r="A71" s="62">
        <f t="shared" si="5"/>
        <v>3295</v>
      </c>
      <c r="B71" s="63">
        <f t="shared" si="8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5500</v>
      </c>
      <c r="L71" s="164">
        <v>5500</v>
      </c>
      <c r="M71" s="164">
        <v>5500</v>
      </c>
      <c r="N71" s="104">
        <v>121</v>
      </c>
    </row>
    <row r="72" spans="1:14" ht="26.4" x14ac:dyDescent="0.3">
      <c r="A72" s="62">
        <f t="shared" si="5"/>
        <v>3299</v>
      </c>
      <c r="B72" s="63">
        <f t="shared" si="8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11238</v>
      </c>
      <c r="L72" s="164">
        <v>11238</v>
      </c>
      <c r="M72" s="164">
        <v>11238</v>
      </c>
      <c r="N72" s="104">
        <v>121</v>
      </c>
    </row>
    <row r="73" spans="1:14" x14ac:dyDescent="0.3">
      <c r="A73" s="62">
        <f t="shared" si="5"/>
        <v>34</v>
      </c>
      <c r="B73" s="63" t="str">
        <f t="shared" si="8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5500</v>
      </c>
      <c r="L73" s="88">
        <f>SUM(L74)</f>
        <v>5500</v>
      </c>
      <c r="M73" s="88">
        <f>SUM(M74)</f>
        <v>5500</v>
      </c>
      <c r="N73" s="82"/>
    </row>
    <row r="74" spans="1:14" x14ac:dyDescent="0.3">
      <c r="A74" s="62">
        <f t="shared" si="5"/>
        <v>343</v>
      </c>
      <c r="B74" s="63" t="str">
        <f t="shared" si="8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5500</v>
      </c>
      <c r="L74" s="88">
        <f>SUM(L75:L77)</f>
        <v>5500</v>
      </c>
      <c r="M74" s="88">
        <f>SUM(M75:M77)</f>
        <v>5500</v>
      </c>
      <c r="N74" s="82"/>
    </row>
    <row r="75" spans="1:14" ht="26.4" x14ac:dyDescent="0.3">
      <c r="A75" s="62">
        <f t="shared" si="5"/>
        <v>3431</v>
      </c>
      <c r="B75" s="63">
        <f t="shared" si="8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>
        <v>2000</v>
      </c>
      <c r="L75" s="164">
        <v>2000</v>
      </c>
      <c r="M75" s="164">
        <v>2000</v>
      </c>
      <c r="N75" s="104">
        <v>121</v>
      </c>
    </row>
    <row r="76" spans="1:14" x14ac:dyDescent="0.3">
      <c r="A76" s="62">
        <f t="shared" si="5"/>
        <v>3433</v>
      </c>
      <c r="B76" s="63">
        <f t="shared" si="8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>
        <v>1500</v>
      </c>
      <c r="L76" s="164">
        <v>1500</v>
      </c>
      <c r="M76" s="164">
        <v>1500</v>
      </c>
      <c r="N76" s="104">
        <v>121</v>
      </c>
    </row>
    <row r="77" spans="1:14" ht="26.4" x14ac:dyDescent="0.3">
      <c r="A77" s="62">
        <f t="shared" si="5"/>
        <v>3434</v>
      </c>
      <c r="B77" s="63">
        <f t="shared" si="8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>
        <v>2000</v>
      </c>
      <c r="L77" s="164">
        <v>2000</v>
      </c>
      <c r="M77" s="164">
        <v>2000</v>
      </c>
      <c r="N77" s="104">
        <v>121</v>
      </c>
    </row>
    <row r="78" spans="1:14" ht="26.4" x14ac:dyDescent="0.3">
      <c r="A78" s="62">
        <f t="shared" ref="A78:A80" si="16">G78</f>
        <v>37</v>
      </c>
      <c r="B78" s="63" t="str">
        <f t="shared" ref="B78:B80" si="17">IF(H78&gt;0,F78," ")</f>
        <v xml:space="preserve"> </v>
      </c>
      <c r="C78" s="83" t="str">
        <f t="shared" ref="C78:C80" si="18">IF(H78&gt;0,LEFT(E78,3),"  ")</f>
        <v xml:space="preserve">  </v>
      </c>
      <c r="D78" s="83" t="str">
        <f t="shared" ref="D78:D80" si="19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>SUM(K79)</f>
        <v>0</v>
      </c>
      <c r="L78" s="88">
        <f>SUM(L79)</f>
        <v>0</v>
      </c>
      <c r="M78" s="88">
        <f>SUM(M79)</f>
        <v>0</v>
      </c>
      <c r="N78" s="82"/>
    </row>
    <row r="79" spans="1:14" ht="26.4" x14ac:dyDescent="0.3">
      <c r="A79" s="62">
        <f t="shared" si="16"/>
        <v>372</v>
      </c>
      <c r="B79" s="63" t="str">
        <f t="shared" si="17"/>
        <v xml:space="preserve"> </v>
      </c>
      <c r="C79" s="83" t="str">
        <f t="shared" si="18"/>
        <v xml:space="preserve">  </v>
      </c>
      <c r="D79" s="83" t="str">
        <f t="shared" si="19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>SUM(K80)</f>
        <v>0</v>
      </c>
      <c r="L79" s="88">
        <f t="shared" ref="L79" si="20">SUM(L80)</f>
        <v>0</v>
      </c>
      <c r="M79" s="88">
        <f>SUM(M80)</f>
        <v>0</v>
      </c>
      <c r="N79" s="82"/>
    </row>
    <row r="80" spans="1:14" ht="26.4" x14ac:dyDescent="0.3">
      <c r="A80" s="62">
        <f t="shared" si="16"/>
        <v>3722</v>
      </c>
      <c r="B80" s="63">
        <f t="shared" si="17"/>
        <v>12</v>
      </c>
      <c r="C80" s="83" t="str">
        <f t="shared" si="18"/>
        <v>091</v>
      </c>
      <c r="D80" s="83" t="str">
        <f t="shared" si="19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/>
      <c r="L80" s="164"/>
      <c r="M80" s="164"/>
      <c r="N80" s="104">
        <v>121</v>
      </c>
    </row>
    <row r="81" spans="1:14" x14ac:dyDescent="0.3">
      <c r="A81" s="62">
        <f t="shared" si="5"/>
        <v>0</v>
      </c>
      <c r="B81" s="63" t="str">
        <f t="shared" si="8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9.6" x14ac:dyDescent="0.3">
      <c r="A82" s="62" t="str">
        <f t="shared" si="5"/>
        <v>A 7006 05</v>
      </c>
      <c r="B82" s="63" t="str">
        <f t="shared" si="8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272800</v>
      </c>
      <c r="L82" s="117">
        <f>SUM(L84)</f>
        <v>272800</v>
      </c>
      <c r="M82" s="117">
        <f>SUM(M84)</f>
        <v>272800</v>
      </c>
      <c r="N82" s="124"/>
    </row>
    <row r="83" spans="1:14" ht="26.4" x14ac:dyDescent="0.3">
      <c r="B83" s="63" t="str">
        <f t="shared" si="8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:M83" si="21">SUMIF($F84:$F100,$G83,K84:K100)</f>
        <v>272800</v>
      </c>
      <c r="L83" s="111">
        <f t="shared" si="21"/>
        <v>272800</v>
      </c>
      <c r="M83" s="111">
        <f t="shared" si="21"/>
        <v>272800</v>
      </c>
      <c r="N83" s="82"/>
    </row>
    <row r="84" spans="1:14" x14ac:dyDescent="0.3">
      <c r="A84" s="62">
        <f t="shared" ref="A84:A120" si="22">G84</f>
        <v>3</v>
      </c>
      <c r="B84" s="63" t="str">
        <f t="shared" si="8"/>
        <v xml:space="preserve"> </v>
      </c>
      <c r="C84" s="83" t="str">
        <f t="shared" ref="C84:C147" si="23">IF(H84&gt;0,LEFT(E84,3),"  ")</f>
        <v xml:space="preserve">  </v>
      </c>
      <c r="D84" s="83" t="str">
        <f t="shared" ref="D84:D147" si="24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25">SUM(K85)</f>
        <v>272800</v>
      </c>
      <c r="L84" s="88">
        <f t="shared" si="25"/>
        <v>272800</v>
      </c>
      <c r="M84" s="88">
        <f t="shared" si="25"/>
        <v>272800</v>
      </c>
      <c r="N84" s="82"/>
    </row>
    <row r="85" spans="1:14" x14ac:dyDescent="0.3">
      <c r="A85" s="62">
        <f t="shared" si="22"/>
        <v>32</v>
      </c>
      <c r="B85" s="63" t="str">
        <f t="shared" si="8"/>
        <v xml:space="preserve"> </v>
      </c>
      <c r="C85" s="83" t="str">
        <f t="shared" si="23"/>
        <v xml:space="preserve">  </v>
      </c>
      <c r="D85" s="83" t="str">
        <f t="shared" si="24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272800</v>
      </c>
      <c r="L85" s="88">
        <f>SUM(L86,L90,L98)</f>
        <v>272800</v>
      </c>
      <c r="M85" s="88">
        <f>SUM(M86,M90,M98)</f>
        <v>272800</v>
      </c>
    </row>
    <row r="86" spans="1:14" x14ac:dyDescent="0.3">
      <c r="A86" s="62">
        <f t="shared" si="22"/>
        <v>322</v>
      </c>
      <c r="B86" s="63" t="str">
        <f t="shared" ref="B86:B152" si="26">IF(H86&gt;0,F86," ")</f>
        <v xml:space="preserve"> </v>
      </c>
      <c r="C86" s="83" t="str">
        <f t="shared" si="23"/>
        <v xml:space="preserve">  </v>
      </c>
      <c r="D86" s="83" t="str">
        <f t="shared" si="24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162000</v>
      </c>
      <c r="L86" s="88">
        <f>SUM(L87:L89)</f>
        <v>162000</v>
      </c>
      <c r="M86" s="88">
        <f>SUM(M87:M89)</f>
        <v>162000</v>
      </c>
    </row>
    <row r="87" spans="1:14" ht="26.4" x14ac:dyDescent="0.3">
      <c r="A87" s="62">
        <f t="shared" si="22"/>
        <v>3221</v>
      </c>
      <c r="B87" s="63">
        <f t="shared" si="26"/>
        <v>12</v>
      </c>
      <c r="C87" s="83" t="str">
        <f t="shared" si="23"/>
        <v>091</v>
      </c>
      <c r="D87" s="83" t="str">
        <f t="shared" si="24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10000</v>
      </c>
      <c r="L87" s="165">
        <v>10000</v>
      </c>
      <c r="M87" s="165">
        <v>10000</v>
      </c>
      <c r="N87" s="104">
        <v>121</v>
      </c>
    </row>
    <row r="88" spans="1:14" x14ac:dyDescent="0.3">
      <c r="A88" s="62">
        <f t="shared" si="22"/>
        <v>3223</v>
      </c>
      <c r="B88" s="63">
        <f t="shared" si="26"/>
        <v>12</v>
      </c>
      <c r="C88" s="83" t="str">
        <f t="shared" si="23"/>
        <v>091</v>
      </c>
      <c r="D88" s="83" t="str">
        <f t="shared" si="24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152000</v>
      </c>
      <c r="L88" s="164">
        <v>152000</v>
      </c>
      <c r="M88" s="164">
        <v>152000</v>
      </c>
      <c r="N88" s="104">
        <v>121</v>
      </c>
    </row>
    <row r="89" spans="1:14" x14ac:dyDescent="0.3">
      <c r="A89" s="62">
        <f t="shared" si="22"/>
        <v>3225</v>
      </c>
      <c r="B89" s="63">
        <f t="shared" si="26"/>
        <v>12</v>
      </c>
      <c r="C89" s="83" t="str">
        <f t="shared" si="23"/>
        <v>091</v>
      </c>
      <c r="D89" s="83" t="str">
        <f t="shared" si="24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3">
      <c r="A90" s="62">
        <f t="shared" si="22"/>
        <v>323</v>
      </c>
      <c r="B90" s="63" t="str">
        <f t="shared" si="26"/>
        <v xml:space="preserve"> </v>
      </c>
      <c r="C90" s="83" t="str">
        <f t="shared" si="23"/>
        <v xml:space="preserve">  </v>
      </c>
      <c r="D90" s="83" t="str">
        <f t="shared" si="24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110800</v>
      </c>
      <c r="L90" s="88">
        <f>SUM(L91:L97)</f>
        <v>110800</v>
      </c>
      <c r="M90" s="88">
        <f>SUM(M91:M97)</f>
        <v>110800</v>
      </c>
      <c r="N90" s="82"/>
    </row>
    <row r="91" spans="1:14" x14ac:dyDescent="0.3">
      <c r="A91" s="62">
        <f t="shared" si="22"/>
        <v>3231</v>
      </c>
      <c r="B91" s="63">
        <f t="shared" si="26"/>
        <v>12</v>
      </c>
      <c r="C91" s="83" t="str">
        <f t="shared" si="23"/>
        <v>091</v>
      </c>
      <c r="D91" s="83" t="str">
        <f t="shared" si="24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6.4" x14ac:dyDescent="0.3">
      <c r="A92" s="62">
        <f t="shared" si="22"/>
        <v>3232</v>
      </c>
      <c r="B92" s="63">
        <f t="shared" si="26"/>
        <v>12</v>
      </c>
      <c r="C92" s="83" t="str">
        <f t="shared" si="23"/>
        <v>091</v>
      </c>
      <c r="D92" s="83" t="str">
        <f t="shared" si="24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80000</v>
      </c>
      <c r="L92" s="164">
        <v>80000</v>
      </c>
      <c r="M92" s="164">
        <v>80000</v>
      </c>
      <c r="N92" s="104">
        <v>121</v>
      </c>
    </row>
    <row r="93" spans="1:14" x14ac:dyDescent="0.3">
      <c r="A93" s="62">
        <f t="shared" si="22"/>
        <v>3234</v>
      </c>
      <c r="B93" s="63">
        <f t="shared" si="26"/>
        <v>12</v>
      </c>
      <c r="C93" s="83" t="str">
        <f t="shared" si="23"/>
        <v>091</v>
      </c>
      <c r="D93" s="83" t="str">
        <f t="shared" si="24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15300</v>
      </c>
      <c r="L93" s="164">
        <v>15300</v>
      </c>
      <c r="M93" s="164">
        <v>15300</v>
      </c>
      <c r="N93" s="104">
        <v>121</v>
      </c>
    </row>
    <row r="94" spans="1:14" x14ac:dyDescent="0.3">
      <c r="A94" s="62">
        <f t="shared" si="22"/>
        <v>3235</v>
      </c>
      <c r="B94" s="63">
        <f t="shared" si="26"/>
        <v>12</v>
      </c>
      <c r="C94" s="83" t="str">
        <f t="shared" si="23"/>
        <v>091</v>
      </c>
      <c r="D94" s="83" t="str">
        <f t="shared" si="24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3">
      <c r="A95" s="62">
        <f t="shared" si="22"/>
        <v>3236</v>
      </c>
      <c r="B95" s="63">
        <f t="shared" si="26"/>
        <v>12</v>
      </c>
      <c r="C95" s="83" t="str">
        <f t="shared" si="23"/>
        <v>091</v>
      </c>
      <c r="D95" s="83" t="str">
        <f t="shared" si="24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15500</v>
      </c>
      <c r="L95" s="164">
        <v>15500</v>
      </c>
      <c r="M95" s="164">
        <v>15500</v>
      </c>
      <c r="N95" s="104">
        <v>121</v>
      </c>
    </row>
    <row r="96" spans="1:14" x14ac:dyDescent="0.3">
      <c r="A96" s="62">
        <f t="shared" si="22"/>
        <v>3237</v>
      </c>
      <c r="B96" s="63">
        <f t="shared" si="26"/>
        <v>12</v>
      </c>
      <c r="C96" s="83" t="str">
        <f t="shared" si="23"/>
        <v>091</v>
      </c>
      <c r="D96" s="83" t="str">
        <f t="shared" si="24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3">
      <c r="A97" s="62">
        <f t="shared" si="22"/>
        <v>3239</v>
      </c>
      <c r="B97" s="63">
        <f t="shared" si="26"/>
        <v>12</v>
      </c>
      <c r="C97" s="83" t="str">
        <f t="shared" si="23"/>
        <v>091</v>
      </c>
      <c r="D97" s="83" t="str">
        <f t="shared" si="24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6.4" x14ac:dyDescent="0.3">
      <c r="A98" s="62">
        <f t="shared" si="22"/>
        <v>329</v>
      </c>
      <c r="B98" s="63" t="str">
        <f t="shared" si="26"/>
        <v xml:space="preserve"> </v>
      </c>
      <c r="C98" s="83" t="str">
        <f t="shared" si="23"/>
        <v xml:space="preserve">  </v>
      </c>
      <c r="D98" s="83" t="str">
        <f t="shared" si="24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>SUM(L99:L99)</f>
        <v>0</v>
      </c>
      <c r="M98" s="88">
        <f>SUM(M99:M99)</f>
        <v>0</v>
      </c>
    </row>
    <row r="99" spans="1:14" x14ac:dyDescent="0.3">
      <c r="A99" s="62">
        <f t="shared" si="22"/>
        <v>3292</v>
      </c>
      <c r="B99" s="63">
        <f t="shared" si="26"/>
        <v>12</v>
      </c>
      <c r="C99" s="83" t="str">
        <f t="shared" si="23"/>
        <v>091</v>
      </c>
      <c r="D99" s="83" t="str">
        <f t="shared" si="24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3">
      <c r="A100" s="62">
        <f t="shared" si="22"/>
        <v>0</v>
      </c>
      <c r="B100" s="63" t="str">
        <f t="shared" si="26"/>
        <v xml:space="preserve"> </v>
      </c>
      <c r="C100" s="83" t="str">
        <f t="shared" si="23"/>
        <v xml:space="preserve">  </v>
      </c>
      <c r="D100" s="83" t="str">
        <f t="shared" si="24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9.6" x14ac:dyDescent="0.3">
      <c r="A101" s="62" t="str">
        <f t="shared" si="22"/>
        <v>Program 7007</v>
      </c>
      <c r="B101" s="63" t="str">
        <f t="shared" si="26"/>
        <v xml:space="preserve"> </v>
      </c>
      <c r="C101" s="83" t="str">
        <f t="shared" si="23"/>
        <v xml:space="preserve">  </v>
      </c>
      <c r="D101" s="83" t="str">
        <f t="shared" si="24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>SUM(L102,L115,L123,L164,L183)</f>
        <v>0</v>
      </c>
      <c r="M101" s="125">
        <f>SUM(M102,M115,M123,M164,M183)</f>
        <v>0</v>
      </c>
      <c r="N101" s="82"/>
    </row>
    <row r="102" spans="1:14" ht="39.6" x14ac:dyDescent="0.3">
      <c r="A102" s="62" t="str">
        <f t="shared" si="22"/>
        <v>K 7007 08</v>
      </c>
      <c r="B102" s="63" t="str">
        <f t="shared" si="26"/>
        <v xml:space="preserve"> </v>
      </c>
      <c r="C102" s="83" t="str">
        <f t="shared" si="23"/>
        <v xml:space="preserve">  </v>
      </c>
      <c r="D102" s="83" t="str">
        <f t="shared" si="24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>SUM(L104)</f>
        <v>0</v>
      </c>
      <c r="M102" s="117">
        <f>SUM(M104)</f>
        <v>0</v>
      </c>
      <c r="N102" s="126"/>
    </row>
    <row r="103" spans="1:14" ht="26.4" x14ac:dyDescent="0.3">
      <c r="B103" s="63" t="str">
        <f t="shared" si="26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:M103" si="27">SUMIF($F104:$F114,$G103,K104:K114)</f>
        <v>0</v>
      </c>
      <c r="L103" s="111">
        <f t="shared" si="27"/>
        <v>0</v>
      </c>
      <c r="M103" s="111">
        <f t="shared" si="27"/>
        <v>0</v>
      </c>
      <c r="N103" s="82"/>
    </row>
    <row r="104" spans="1:14" ht="26.4" x14ac:dyDescent="0.3">
      <c r="A104" s="62">
        <f t="shared" si="22"/>
        <v>4</v>
      </c>
      <c r="B104" s="63" t="str">
        <f t="shared" si="26"/>
        <v xml:space="preserve"> </v>
      </c>
      <c r="C104" s="83" t="str">
        <f t="shared" si="23"/>
        <v xml:space="preserve">  </v>
      </c>
      <c r="D104" s="83" t="str">
        <f t="shared" si="24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28">SUM(K105)</f>
        <v>0</v>
      </c>
      <c r="L104" s="88">
        <f t="shared" si="28"/>
        <v>0</v>
      </c>
      <c r="M104" s="88">
        <f t="shared" si="28"/>
        <v>0</v>
      </c>
      <c r="N104" s="121"/>
    </row>
    <row r="105" spans="1:14" ht="26.4" x14ac:dyDescent="0.3">
      <c r="A105" s="62">
        <f t="shared" si="22"/>
        <v>42</v>
      </c>
      <c r="B105" s="63" t="str">
        <f t="shared" si="26"/>
        <v xml:space="preserve"> </v>
      </c>
      <c r="C105" s="83" t="str">
        <f t="shared" si="23"/>
        <v xml:space="preserve">  </v>
      </c>
      <c r="D105" s="83" t="str">
        <f t="shared" si="24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>SUM(L106,L108)</f>
        <v>0</v>
      </c>
      <c r="M105" s="88">
        <f>SUM(M106,M108)</f>
        <v>0</v>
      </c>
      <c r="N105" s="122"/>
    </row>
    <row r="106" spans="1:14" x14ac:dyDescent="0.3">
      <c r="A106" s="62">
        <f t="shared" si="22"/>
        <v>421</v>
      </c>
      <c r="B106" s="63" t="str">
        <f t="shared" si="26"/>
        <v xml:space="preserve"> </v>
      </c>
      <c r="C106" s="83" t="str">
        <f t="shared" si="23"/>
        <v xml:space="preserve">  </v>
      </c>
      <c r="D106" s="83" t="str">
        <f t="shared" si="24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>SUM(L107)</f>
        <v>0</v>
      </c>
      <c r="M106" s="88">
        <f>SUM(M107)</f>
        <v>0</v>
      </c>
    </row>
    <row r="107" spans="1:14" x14ac:dyDescent="0.3">
      <c r="A107" s="62">
        <f t="shared" si="22"/>
        <v>4212</v>
      </c>
      <c r="B107" s="63">
        <f t="shared" si="26"/>
        <v>12</v>
      </c>
      <c r="C107" s="83" t="str">
        <f t="shared" si="23"/>
        <v>092</v>
      </c>
      <c r="D107" s="83" t="str">
        <f t="shared" si="24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3">
      <c r="A108" s="62">
        <f t="shared" si="22"/>
        <v>422</v>
      </c>
      <c r="B108" s="63" t="str">
        <f t="shared" si="26"/>
        <v xml:space="preserve"> </v>
      </c>
      <c r="C108" s="83" t="str">
        <f t="shared" si="23"/>
        <v xml:space="preserve">  </v>
      </c>
      <c r="D108" s="83" t="str">
        <f t="shared" si="24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>SUM(L109:L113)</f>
        <v>0</v>
      </c>
      <c r="M108" s="88">
        <f>SUM(M109:M113)</f>
        <v>0</v>
      </c>
      <c r="N108" s="82"/>
    </row>
    <row r="109" spans="1:14" x14ac:dyDescent="0.3">
      <c r="A109" s="62">
        <f t="shared" si="22"/>
        <v>4221</v>
      </c>
      <c r="B109" s="63">
        <f t="shared" si="26"/>
        <v>12</v>
      </c>
      <c r="C109" s="83" t="str">
        <f t="shared" si="23"/>
        <v>092</v>
      </c>
      <c r="D109" s="83" t="str">
        <f t="shared" si="24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3">
      <c r="A110" s="62">
        <f t="shared" si="22"/>
        <v>4222</v>
      </c>
      <c r="B110" s="63">
        <f t="shared" si="26"/>
        <v>12</v>
      </c>
      <c r="C110" s="83" t="str">
        <f t="shared" si="23"/>
        <v>092</v>
      </c>
      <c r="D110" s="83" t="str">
        <f t="shared" si="24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3">
      <c r="A111" s="62">
        <f t="shared" si="22"/>
        <v>4223</v>
      </c>
      <c r="B111" s="63">
        <f t="shared" si="26"/>
        <v>12</v>
      </c>
      <c r="C111" s="83" t="str">
        <f t="shared" si="23"/>
        <v>092</v>
      </c>
      <c r="D111" s="83" t="str">
        <f t="shared" si="24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3">
      <c r="A112" s="62">
        <f t="shared" si="22"/>
        <v>4226</v>
      </c>
      <c r="B112" s="63">
        <f t="shared" si="26"/>
        <v>12</v>
      </c>
      <c r="C112" s="83" t="str">
        <f t="shared" si="23"/>
        <v>092</v>
      </c>
      <c r="D112" s="83" t="str">
        <f t="shared" si="24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6.4" x14ac:dyDescent="0.3">
      <c r="A113" s="62">
        <f t="shared" si="22"/>
        <v>4227</v>
      </c>
      <c r="B113" s="63">
        <f t="shared" si="26"/>
        <v>12</v>
      </c>
      <c r="C113" s="83" t="str">
        <f t="shared" si="23"/>
        <v>092</v>
      </c>
      <c r="D113" s="83" t="str">
        <f t="shared" si="24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3">
      <c r="A114" s="62">
        <f t="shared" si="22"/>
        <v>0</v>
      </c>
      <c r="B114" s="63" t="str">
        <f t="shared" si="26"/>
        <v xml:space="preserve"> </v>
      </c>
      <c r="C114" s="83" t="str">
        <f t="shared" si="23"/>
        <v xml:space="preserve">  </v>
      </c>
      <c r="D114" s="83" t="str">
        <f t="shared" si="24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2.8" x14ac:dyDescent="0.3">
      <c r="A115" s="62" t="str">
        <f t="shared" si="22"/>
        <v>K 7007 09</v>
      </c>
      <c r="B115" s="63" t="str">
        <f t="shared" si="26"/>
        <v xml:space="preserve"> </v>
      </c>
      <c r="C115" s="83" t="str">
        <f t="shared" si="23"/>
        <v xml:space="preserve">  </v>
      </c>
      <c r="D115" s="83" t="str">
        <f t="shared" si="24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>SUM(L117)</f>
        <v>0</v>
      </c>
      <c r="M115" s="101">
        <f>SUM(M117)</f>
        <v>0</v>
      </c>
      <c r="N115" s="82"/>
    </row>
    <row r="116" spans="1:14" ht="26.4" x14ac:dyDescent="0.3">
      <c r="B116" s="63" t="str">
        <f t="shared" si="26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:M116" si="29">SUMIF($F117:$F122,$G116,K117:K122)</f>
        <v>0</v>
      </c>
      <c r="L116" s="111">
        <f t="shared" si="29"/>
        <v>0</v>
      </c>
      <c r="M116" s="111">
        <f t="shared" si="29"/>
        <v>0</v>
      </c>
      <c r="N116" s="82"/>
    </row>
    <row r="117" spans="1:14" x14ac:dyDescent="0.3">
      <c r="A117" s="62">
        <f t="shared" si="22"/>
        <v>3</v>
      </c>
      <c r="B117" s="63" t="str">
        <f t="shared" si="26"/>
        <v xml:space="preserve"> </v>
      </c>
      <c r="C117" s="83" t="str">
        <f t="shared" si="23"/>
        <v xml:space="preserve">  </v>
      </c>
      <c r="D117" s="83" t="str">
        <f t="shared" si="24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7" si="30">SUM(K118)</f>
        <v>0</v>
      </c>
      <c r="L117" s="88">
        <f t="shared" si="30"/>
        <v>0</v>
      </c>
      <c r="M117" s="88">
        <f t="shared" si="30"/>
        <v>0</v>
      </c>
    </row>
    <row r="118" spans="1:14" x14ac:dyDescent="0.3">
      <c r="A118" s="62">
        <f t="shared" si="22"/>
        <v>32</v>
      </c>
      <c r="B118" s="63" t="str">
        <f t="shared" si="26"/>
        <v xml:space="preserve"> </v>
      </c>
      <c r="C118" s="83" t="str">
        <f t="shared" si="23"/>
        <v xml:space="preserve">  </v>
      </c>
      <c r="D118" s="83" t="str">
        <f t="shared" si="24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>SUM(L119)</f>
        <v>0</v>
      </c>
      <c r="M118" s="88">
        <f>SUM(M119)</f>
        <v>0</v>
      </c>
    </row>
    <row r="119" spans="1:14" x14ac:dyDescent="0.3">
      <c r="A119" s="62">
        <f t="shared" si="22"/>
        <v>323</v>
      </c>
      <c r="B119" s="63" t="str">
        <f t="shared" si="26"/>
        <v xml:space="preserve"> </v>
      </c>
      <c r="C119" s="83" t="str">
        <f t="shared" si="23"/>
        <v xml:space="preserve">  </v>
      </c>
      <c r="D119" s="83" t="str">
        <f t="shared" si="24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>SUM(L120:L121)</f>
        <v>0</v>
      </c>
      <c r="M119" s="88">
        <f>SUM(M120:M121)</f>
        <v>0</v>
      </c>
      <c r="N119" s="82"/>
    </row>
    <row r="120" spans="1:14" ht="26.4" x14ac:dyDescent="0.3">
      <c r="A120" s="62">
        <f t="shared" si="22"/>
        <v>3232</v>
      </c>
      <c r="B120" s="63">
        <f t="shared" si="26"/>
        <v>12</v>
      </c>
      <c r="C120" s="83" t="str">
        <f t="shared" si="23"/>
        <v>092</v>
      </c>
      <c r="D120" s="83" t="str">
        <f t="shared" si="24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3">
      <c r="A121" s="62">
        <f>G121</f>
        <v>3237</v>
      </c>
      <c r="B121" s="63">
        <f t="shared" si="26"/>
        <v>12</v>
      </c>
      <c r="C121" s="83" t="str">
        <f t="shared" si="23"/>
        <v>092</v>
      </c>
      <c r="D121" s="83" t="str">
        <f t="shared" si="24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3">
      <c r="A122" s="62">
        <f t="shared" ref="A122:A188" si="31">G122</f>
        <v>0</v>
      </c>
      <c r="B122" s="63" t="str">
        <f t="shared" si="26"/>
        <v xml:space="preserve"> </v>
      </c>
      <c r="C122" s="83" t="str">
        <f t="shared" si="23"/>
        <v xml:space="preserve">  </v>
      </c>
      <c r="D122" s="83" t="str">
        <f t="shared" si="24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9.6" x14ac:dyDescent="0.3">
      <c r="A123" s="62" t="str">
        <f t="shared" si="31"/>
        <v>A 7007 05</v>
      </c>
      <c r="B123" s="63" t="str">
        <f t="shared" si="26"/>
        <v xml:space="preserve"> </v>
      </c>
      <c r="C123" s="83" t="str">
        <f t="shared" si="23"/>
        <v xml:space="preserve">  </v>
      </c>
      <c r="D123" s="83" t="str">
        <f t="shared" si="24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32">SUM(L125)</f>
        <v>0</v>
      </c>
      <c r="M123" s="101">
        <f t="shared" si="32"/>
        <v>0</v>
      </c>
    </row>
    <row r="124" spans="1:14" ht="26.4" x14ac:dyDescent="0.3">
      <c r="B124" s="63" t="str">
        <f t="shared" si="26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33">SUMIF($F125:$F163,$G124,L125:L163)</f>
        <v>0</v>
      </c>
      <c r="M124" s="111">
        <f t="shared" si="33"/>
        <v>0</v>
      </c>
      <c r="N124" s="82"/>
    </row>
    <row r="125" spans="1:14" x14ac:dyDescent="0.3">
      <c r="A125" s="62">
        <f t="shared" si="31"/>
        <v>3</v>
      </c>
      <c r="B125" s="63" t="str">
        <f t="shared" si="26"/>
        <v xml:space="preserve"> </v>
      </c>
      <c r="C125" s="83" t="str">
        <f t="shared" si="23"/>
        <v xml:space="preserve">  </v>
      </c>
      <c r="D125" s="83" t="str">
        <f t="shared" si="24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34">SUM(L126,L155,L160)</f>
        <v>0</v>
      </c>
      <c r="M125" s="88">
        <f t="shared" si="34"/>
        <v>0</v>
      </c>
    </row>
    <row r="126" spans="1:14" x14ac:dyDescent="0.3">
      <c r="A126" s="62">
        <f t="shared" si="31"/>
        <v>32</v>
      </c>
      <c r="B126" s="63" t="str">
        <f t="shared" si="26"/>
        <v xml:space="preserve"> </v>
      </c>
      <c r="C126" s="83" t="str">
        <f t="shared" si="23"/>
        <v xml:space="preserve">  </v>
      </c>
      <c r="D126" s="83" t="str">
        <f t="shared" si="24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>SUM(L127,L131,L137,L147,L149)</f>
        <v>0</v>
      </c>
      <c r="M126" s="88">
        <f>SUM(M127,M131,M137,M147,M149)</f>
        <v>0</v>
      </c>
      <c r="N126" s="82"/>
    </row>
    <row r="127" spans="1:14" x14ac:dyDescent="0.3">
      <c r="A127" s="62">
        <f t="shared" si="31"/>
        <v>321</v>
      </c>
      <c r="B127" s="63" t="str">
        <f t="shared" si="26"/>
        <v xml:space="preserve"> </v>
      </c>
      <c r="C127" s="83" t="str">
        <f t="shared" si="23"/>
        <v xml:space="preserve">  </v>
      </c>
      <c r="D127" s="83" t="str">
        <f t="shared" si="24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>SUM(L128:L130)</f>
        <v>0</v>
      </c>
      <c r="M127" s="88">
        <f>SUM(M128:M130)</f>
        <v>0</v>
      </c>
      <c r="N127" s="127"/>
    </row>
    <row r="128" spans="1:14" x14ac:dyDescent="0.3">
      <c r="A128" s="62">
        <f t="shared" si="31"/>
        <v>3211</v>
      </c>
      <c r="B128" s="63">
        <f t="shared" si="26"/>
        <v>12</v>
      </c>
      <c r="C128" s="83" t="str">
        <f t="shared" si="23"/>
        <v>092</v>
      </c>
      <c r="D128" s="83" t="str">
        <f t="shared" si="24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3">
      <c r="A129" s="62">
        <f t="shared" si="31"/>
        <v>3213</v>
      </c>
      <c r="B129" s="63">
        <f t="shared" si="26"/>
        <v>12</v>
      </c>
      <c r="C129" s="83" t="str">
        <f t="shared" si="23"/>
        <v>092</v>
      </c>
      <c r="D129" s="83" t="str">
        <f t="shared" si="24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x14ac:dyDescent="0.3">
      <c r="A130" s="62">
        <f t="shared" si="31"/>
        <v>3214</v>
      </c>
      <c r="B130" s="63">
        <f t="shared" si="26"/>
        <v>12</v>
      </c>
      <c r="C130" s="83" t="str">
        <f t="shared" si="23"/>
        <v>092</v>
      </c>
      <c r="D130" s="83" t="str">
        <f t="shared" si="24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3">
      <c r="A131" s="62">
        <f t="shared" si="31"/>
        <v>322</v>
      </c>
      <c r="B131" s="63" t="str">
        <f t="shared" si="26"/>
        <v xml:space="preserve"> </v>
      </c>
      <c r="C131" s="83" t="str">
        <f t="shared" si="23"/>
        <v xml:space="preserve">  </v>
      </c>
      <c r="D131" s="83" t="str">
        <f t="shared" si="24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>SUM(L132:L136)</f>
        <v>0</v>
      </c>
      <c r="M131" s="88">
        <f>SUM(M132:M136)</f>
        <v>0</v>
      </c>
      <c r="N131" s="82"/>
    </row>
    <row r="132" spans="1:14" ht="26.4" x14ac:dyDescent="0.3">
      <c r="A132" s="62">
        <f t="shared" si="31"/>
        <v>3221</v>
      </c>
      <c r="B132" s="63">
        <f t="shared" si="26"/>
        <v>12</v>
      </c>
      <c r="C132" s="83" t="str">
        <f t="shared" si="23"/>
        <v>092</v>
      </c>
      <c r="D132" s="83" t="str">
        <f t="shared" si="24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3">
      <c r="A133" s="62">
        <f t="shared" si="31"/>
        <v>3222</v>
      </c>
      <c r="B133" s="63">
        <f t="shared" si="26"/>
        <v>12</v>
      </c>
      <c r="C133" s="83" t="str">
        <f t="shared" si="23"/>
        <v>092</v>
      </c>
      <c r="D133" s="83" t="str">
        <f t="shared" si="24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6.4" x14ac:dyDescent="0.3">
      <c r="A134" s="62">
        <f t="shared" si="31"/>
        <v>3224</v>
      </c>
      <c r="B134" s="63">
        <f t="shared" si="26"/>
        <v>12</v>
      </c>
      <c r="C134" s="83" t="str">
        <f t="shared" si="23"/>
        <v>092</v>
      </c>
      <c r="D134" s="83" t="str">
        <f t="shared" si="24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3">
      <c r="A135" s="62">
        <f t="shared" si="31"/>
        <v>3225</v>
      </c>
      <c r="B135" s="63">
        <f t="shared" si="26"/>
        <v>12</v>
      </c>
      <c r="C135" s="83" t="str">
        <f t="shared" si="23"/>
        <v>092</v>
      </c>
      <c r="D135" s="83" t="str">
        <f t="shared" si="24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6.4" x14ac:dyDescent="0.3">
      <c r="A136" s="62">
        <f t="shared" si="31"/>
        <v>3227</v>
      </c>
      <c r="B136" s="63">
        <f t="shared" si="26"/>
        <v>12</v>
      </c>
      <c r="C136" s="83" t="str">
        <f t="shared" si="23"/>
        <v>092</v>
      </c>
      <c r="D136" s="83" t="str">
        <f t="shared" si="24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3">
      <c r="A137" s="62">
        <f t="shared" si="31"/>
        <v>323</v>
      </c>
      <c r="B137" s="63" t="str">
        <f t="shared" si="26"/>
        <v xml:space="preserve"> </v>
      </c>
      <c r="C137" s="83" t="str">
        <f t="shared" si="23"/>
        <v xml:space="preserve">  </v>
      </c>
      <c r="D137" s="83" t="str">
        <f t="shared" si="24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>SUM(L138:L146)</f>
        <v>0</v>
      </c>
      <c r="M137" s="88">
        <f>SUM(M138:M146)</f>
        <v>0</v>
      </c>
      <c r="N137" s="82"/>
    </row>
    <row r="138" spans="1:14" x14ac:dyDescent="0.3">
      <c r="A138" s="62">
        <f t="shared" si="31"/>
        <v>3231</v>
      </c>
      <c r="B138" s="63">
        <f t="shared" si="26"/>
        <v>12</v>
      </c>
      <c r="C138" s="83" t="str">
        <f t="shared" si="23"/>
        <v>092</v>
      </c>
      <c r="D138" s="83" t="str">
        <f t="shared" si="24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6.4" x14ac:dyDescent="0.3">
      <c r="A139" s="62">
        <f t="shared" si="31"/>
        <v>3232</v>
      </c>
      <c r="B139" s="63">
        <f t="shared" si="26"/>
        <v>12</v>
      </c>
      <c r="C139" s="83" t="str">
        <f t="shared" si="23"/>
        <v>092</v>
      </c>
      <c r="D139" s="83" t="str">
        <f t="shared" si="24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3">
      <c r="A140" s="62">
        <f t="shared" si="31"/>
        <v>3233</v>
      </c>
      <c r="B140" s="63">
        <f t="shared" si="26"/>
        <v>12</v>
      </c>
      <c r="C140" s="83" t="str">
        <f t="shared" si="23"/>
        <v>092</v>
      </c>
      <c r="D140" s="83" t="str">
        <f t="shared" si="24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3">
      <c r="A141" s="62">
        <f t="shared" si="31"/>
        <v>3234</v>
      </c>
      <c r="B141" s="63">
        <f t="shared" si="26"/>
        <v>12</v>
      </c>
      <c r="C141" s="83" t="str">
        <f t="shared" si="23"/>
        <v>092</v>
      </c>
      <c r="D141" s="83" t="str">
        <f t="shared" si="24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3">
      <c r="A142" s="62">
        <f t="shared" si="31"/>
        <v>3235</v>
      </c>
      <c r="B142" s="63">
        <f t="shared" si="26"/>
        <v>12</v>
      </c>
      <c r="C142" s="83" t="str">
        <f t="shared" si="23"/>
        <v>092</v>
      </c>
      <c r="D142" s="83" t="str">
        <f t="shared" si="24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3">
      <c r="A143" s="62">
        <f t="shared" si="31"/>
        <v>3236</v>
      </c>
      <c r="B143" s="63">
        <f t="shared" si="26"/>
        <v>12</v>
      </c>
      <c r="C143" s="83" t="str">
        <f t="shared" si="23"/>
        <v>092</v>
      </c>
      <c r="D143" s="83" t="str">
        <f t="shared" si="24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3">
      <c r="A144" s="62">
        <f t="shared" si="31"/>
        <v>3237</v>
      </c>
      <c r="B144" s="63">
        <f t="shared" si="26"/>
        <v>12</v>
      </c>
      <c r="C144" s="83" t="str">
        <f t="shared" si="23"/>
        <v>092</v>
      </c>
      <c r="D144" s="83" t="str">
        <f t="shared" si="24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3">
      <c r="A145" s="62">
        <f t="shared" si="31"/>
        <v>3238</v>
      </c>
      <c r="B145" s="63">
        <f t="shared" si="26"/>
        <v>12</v>
      </c>
      <c r="C145" s="83" t="str">
        <f t="shared" si="23"/>
        <v>092</v>
      </c>
      <c r="D145" s="83" t="str">
        <f t="shared" si="24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3">
      <c r="A146" s="62">
        <f t="shared" si="31"/>
        <v>3239</v>
      </c>
      <c r="B146" s="63">
        <f t="shared" si="26"/>
        <v>12</v>
      </c>
      <c r="C146" s="83" t="str">
        <f t="shared" si="23"/>
        <v>092</v>
      </c>
      <c r="D146" s="83" t="str">
        <f t="shared" si="24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6.4" x14ac:dyDescent="0.3">
      <c r="A147" s="62">
        <f t="shared" si="31"/>
        <v>324</v>
      </c>
      <c r="B147" s="63" t="str">
        <f t="shared" si="26"/>
        <v xml:space="preserve"> </v>
      </c>
      <c r="C147" s="83" t="str">
        <f t="shared" si="23"/>
        <v xml:space="preserve">  </v>
      </c>
      <c r="D147" s="83" t="str">
        <f t="shared" si="24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>SUM(L148)</f>
        <v>0</v>
      </c>
      <c r="M147" s="88">
        <f>SUM(M148)</f>
        <v>0</v>
      </c>
      <c r="N147" s="82"/>
    </row>
    <row r="148" spans="1:14" ht="26.4" x14ac:dyDescent="0.3">
      <c r="A148" s="62">
        <f t="shared" si="31"/>
        <v>3241</v>
      </c>
      <c r="B148" s="63">
        <f t="shared" si="26"/>
        <v>12</v>
      </c>
      <c r="C148" s="83" t="str">
        <f t="shared" ref="C148:C199" si="35">IF(H148&gt;0,LEFT(E148,3),"  ")</f>
        <v>092</v>
      </c>
      <c r="D148" s="83" t="str">
        <f t="shared" ref="D148:D199" si="36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6.4" x14ac:dyDescent="0.3">
      <c r="A149" s="62">
        <f t="shared" si="31"/>
        <v>329</v>
      </c>
      <c r="B149" s="63" t="str">
        <f t="shared" si="26"/>
        <v xml:space="preserve"> </v>
      </c>
      <c r="C149" s="83" t="str">
        <f t="shared" si="35"/>
        <v xml:space="preserve">  </v>
      </c>
      <c r="D149" s="83" t="str">
        <f t="shared" si="36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>SUM(L150:L154)</f>
        <v>0</v>
      </c>
      <c r="M149" s="88">
        <f>SUM(M150:M154)</f>
        <v>0</v>
      </c>
    </row>
    <row r="150" spans="1:14" x14ac:dyDescent="0.3">
      <c r="A150" s="62">
        <f t="shared" si="31"/>
        <v>3292</v>
      </c>
      <c r="B150" s="63">
        <f t="shared" si="26"/>
        <v>12</v>
      </c>
      <c r="C150" s="83" t="str">
        <f t="shared" si="35"/>
        <v>092</v>
      </c>
      <c r="D150" s="83" t="str">
        <f t="shared" si="36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3">
      <c r="A151" s="62">
        <f t="shared" si="31"/>
        <v>3293</v>
      </c>
      <c r="B151" s="63">
        <f t="shared" si="26"/>
        <v>12</v>
      </c>
      <c r="C151" s="83" t="str">
        <f t="shared" si="35"/>
        <v>092</v>
      </c>
      <c r="D151" s="83" t="str">
        <f t="shared" si="36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3">
      <c r="A152" s="62">
        <f t="shared" si="31"/>
        <v>3294</v>
      </c>
      <c r="B152" s="63">
        <f t="shared" si="26"/>
        <v>12</v>
      </c>
      <c r="C152" s="83" t="str">
        <f t="shared" si="35"/>
        <v>092</v>
      </c>
      <c r="D152" s="83" t="str">
        <f t="shared" si="36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3">
      <c r="A153" s="62">
        <f t="shared" si="31"/>
        <v>3295</v>
      </c>
      <c r="B153" s="63">
        <f t="shared" ref="B153:B219" si="37">IF(H153&gt;0,F153," ")</f>
        <v>12</v>
      </c>
      <c r="C153" s="83" t="str">
        <f t="shared" si="35"/>
        <v>092</v>
      </c>
      <c r="D153" s="83" t="str">
        <f t="shared" si="36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6.4" x14ac:dyDescent="0.3">
      <c r="A154" s="62">
        <f t="shared" si="31"/>
        <v>3299</v>
      </c>
      <c r="B154" s="63">
        <f t="shared" si="37"/>
        <v>12</v>
      </c>
      <c r="C154" s="83" t="str">
        <f t="shared" si="35"/>
        <v>092</v>
      </c>
      <c r="D154" s="83" t="str">
        <f t="shared" si="36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3">
      <c r="A155" s="62">
        <f t="shared" si="31"/>
        <v>34</v>
      </c>
      <c r="B155" s="63" t="str">
        <f t="shared" si="37"/>
        <v xml:space="preserve"> </v>
      </c>
      <c r="C155" s="83" t="str">
        <f t="shared" si="35"/>
        <v xml:space="preserve">  </v>
      </c>
      <c r="D155" s="83" t="str">
        <f t="shared" si="36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>SUM(L156)</f>
        <v>0</v>
      </c>
      <c r="M155" s="88">
        <f>SUM(M156)</f>
        <v>0</v>
      </c>
      <c r="N155" s="82"/>
    </row>
    <row r="156" spans="1:14" x14ac:dyDescent="0.3">
      <c r="A156" s="62">
        <f t="shared" si="31"/>
        <v>343</v>
      </c>
      <c r="B156" s="63" t="str">
        <f t="shared" si="37"/>
        <v xml:space="preserve"> </v>
      </c>
      <c r="C156" s="83" t="str">
        <f t="shared" si="35"/>
        <v xml:space="preserve">  </v>
      </c>
      <c r="D156" s="83" t="str">
        <f t="shared" si="36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>SUM(L157:L159)</f>
        <v>0</v>
      </c>
      <c r="M156" s="88">
        <f>SUM(M157:M159)</f>
        <v>0</v>
      </c>
      <c r="N156" s="82"/>
    </row>
    <row r="157" spans="1:14" ht="26.4" x14ac:dyDescent="0.3">
      <c r="A157" s="62">
        <f t="shared" si="31"/>
        <v>3431</v>
      </c>
      <c r="B157" s="63">
        <f t="shared" si="37"/>
        <v>12</v>
      </c>
      <c r="C157" s="83" t="str">
        <f t="shared" si="35"/>
        <v>092</v>
      </c>
      <c r="D157" s="83" t="str">
        <f t="shared" si="36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3">
      <c r="A158" s="62">
        <f t="shared" si="31"/>
        <v>3433</v>
      </c>
      <c r="B158" s="63">
        <f t="shared" si="37"/>
        <v>12</v>
      </c>
      <c r="C158" s="83" t="str">
        <f t="shared" si="35"/>
        <v>092</v>
      </c>
      <c r="D158" s="83" t="str">
        <f t="shared" si="36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6.4" x14ac:dyDescent="0.3">
      <c r="A159" s="62">
        <f t="shared" si="31"/>
        <v>3434</v>
      </c>
      <c r="B159" s="63">
        <f t="shared" si="37"/>
        <v>12</v>
      </c>
      <c r="C159" s="83" t="str">
        <f t="shared" si="35"/>
        <v>092</v>
      </c>
      <c r="D159" s="83" t="str">
        <f t="shared" si="36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6.4" x14ac:dyDescent="0.3">
      <c r="A160" s="62">
        <f t="shared" si="31"/>
        <v>37</v>
      </c>
      <c r="B160" s="63" t="str">
        <f t="shared" si="37"/>
        <v xml:space="preserve"> </v>
      </c>
      <c r="C160" s="83" t="str">
        <f t="shared" si="35"/>
        <v xml:space="preserve">  </v>
      </c>
      <c r="D160" s="83" t="str">
        <f t="shared" si="36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>SUM(L161)</f>
        <v>0</v>
      </c>
      <c r="M160" s="88">
        <f>SUM(M161)</f>
        <v>0</v>
      </c>
      <c r="N160" s="82"/>
    </row>
    <row r="161" spans="1:14" ht="26.4" x14ac:dyDescent="0.3">
      <c r="A161" s="62">
        <f t="shared" si="31"/>
        <v>372</v>
      </c>
      <c r="B161" s="63" t="str">
        <f t="shared" si="37"/>
        <v xml:space="preserve"> </v>
      </c>
      <c r="C161" s="83" t="str">
        <f t="shared" si="35"/>
        <v xml:space="preserve">  </v>
      </c>
      <c r="D161" s="83" t="str">
        <f t="shared" si="36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ref="L161" si="38">SUM(L162)</f>
        <v>0</v>
      </c>
      <c r="M161" s="88">
        <f>SUM(M162)</f>
        <v>0</v>
      </c>
      <c r="N161" s="82"/>
    </row>
    <row r="162" spans="1:14" ht="26.4" x14ac:dyDescent="0.3">
      <c r="A162" s="62">
        <f t="shared" si="31"/>
        <v>3722</v>
      </c>
      <c r="B162" s="63">
        <f t="shared" si="37"/>
        <v>12</v>
      </c>
      <c r="C162" s="83" t="str">
        <f t="shared" si="35"/>
        <v>092</v>
      </c>
      <c r="D162" s="83" t="str">
        <f t="shared" si="36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3">
      <c r="A163" s="62">
        <f t="shared" si="31"/>
        <v>0</v>
      </c>
      <c r="B163" s="63" t="str">
        <f t="shared" si="37"/>
        <v xml:space="preserve"> </v>
      </c>
      <c r="C163" s="83" t="str">
        <f t="shared" si="35"/>
        <v xml:space="preserve">  </v>
      </c>
      <c r="D163" s="83" t="str">
        <f t="shared" si="36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9.6" x14ac:dyDescent="0.3">
      <c r="A164" s="62" t="str">
        <f t="shared" si="31"/>
        <v>A 7007 06</v>
      </c>
      <c r="B164" s="63" t="str">
        <f t="shared" si="37"/>
        <v xml:space="preserve"> </v>
      </c>
      <c r="C164" s="83" t="str">
        <f t="shared" si="35"/>
        <v xml:space="preserve">  </v>
      </c>
      <c r="D164" s="83" t="str">
        <f t="shared" si="36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>SUM(L166)</f>
        <v>0</v>
      </c>
      <c r="M164" s="117">
        <f>SUM(M166)</f>
        <v>0</v>
      </c>
    </row>
    <row r="165" spans="1:14" ht="26.4" x14ac:dyDescent="0.3">
      <c r="B165" s="63" t="str">
        <f t="shared" si="37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:M165" si="39">SUMIF($F166:$F182,$G165,K166:K182)</f>
        <v>0</v>
      </c>
      <c r="L165" s="111">
        <f t="shared" si="39"/>
        <v>0</v>
      </c>
      <c r="M165" s="111">
        <f t="shared" si="39"/>
        <v>0</v>
      </c>
      <c r="N165" s="82"/>
    </row>
    <row r="166" spans="1:14" x14ac:dyDescent="0.3">
      <c r="A166" s="62">
        <f t="shared" si="31"/>
        <v>3</v>
      </c>
      <c r="B166" s="63" t="str">
        <f t="shared" si="37"/>
        <v xml:space="preserve"> </v>
      </c>
      <c r="C166" s="83" t="str">
        <f t="shared" si="35"/>
        <v xml:space="preserve">  </v>
      </c>
      <c r="D166" s="83" t="str">
        <f t="shared" si="36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40">SUM(K167)</f>
        <v>0</v>
      </c>
      <c r="L166" s="88">
        <f t="shared" si="40"/>
        <v>0</v>
      </c>
      <c r="M166" s="88">
        <f t="shared" si="40"/>
        <v>0</v>
      </c>
    </row>
    <row r="167" spans="1:14" x14ac:dyDescent="0.3">
      <c r="A167" s="62">
        <f t="shared" si="31"/>
        <v>32</v>
      </c>
      <c r="B167" s="63" t="str">
        <f t="shared" si="37"/>
        <v xml:space="preserve"> </v>
      </c>
      <c r="C167" s="83" t="str">
        <f t="shared" si="35"/>
        <v xml:space="preserve">  </v>
      </c>
      <c r="D167" s="83" t="str">
        <f t="shared" si="36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>SUM(L168,L170,L174,L180)</f>
        <v>0</v>
      </c>
      <c r="M167" s="88">
        <f>SUM(M168,M170,M174,M180)</f>
        <v>0</v>
      </c>
      <c r="N167" s="82"/>
    </row>
    <row r="168" spans="1:14" x14ac:dyDescent="0.3">
      <c r="A168" s="62">
        <f t="shared" si="31"/>
        <v>321</v>
      </c>
      <c r="B168" s="63" t="str">
        <f t="shared" si="37"/>
        <v xml:space="preserve"> </v>
      </c>
      <c r="C168" s="83" t="str">
        <f t="shared" si="35"/>
        <v xml:space="preserve">  </v>
      </c>
      <c r="D168" s="83" t="str">
        <f t="shared" si="36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>SUM(L169)</f>
        <v>0</v>
      </c>
      <c r="M168" s="88">
        <f>SUM(M169)</f>
        <v>0</v>
      </c>
      <c r="N168" s="82"/>
    </row>
    <row r="169" spans="1:14" ht="26.4" x14ac:dyDescent="0.3">
      <c r="A169" s="62">
        <f t="shared" si="31"/>
        <v>3212</v>
      </c>
      <c r="B169" s="63">
        <f t="shared" si="37"/>
        <v>12</v>
      </c>
      <c r="C169" s="83" t="str">
        <f t="shared" si="35"/>
        <v>092</v>
      </c>
      <c r="D169" s="83" t="str">
        <f t="shared" si="36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3">
      <c r="A170" s="62">
        <f t="shared" si="31"/>
        <v>322</v>
      </c>
      <c r="B170" s="63" t="str">
        <f t="shared" si="37"/>
        <v xml:space="preserve"> </v>
      </c>
      <c r="C170" s="83" t="str">
        <f t="shared" si="35"/>
        <v xml:space="preserve">  </v>
      </c>
      <c r="D170" s="83" t="str">
        <f t="shared" si="36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>SUM(L171:L173)</f>
        <v>0</v>
      </c>
      <c r="M170" s="88">
        <f>SUM(M171:M173)</f>
        <v>0</v>
      </c>
      <c r="N170" s="82"/>
    </row>
    <row r="171" spans="1:14" ht="26.4" x14ac:dyDescent="0.3">
      <c r="A171" s="62">
        <f t="shared" si="31"/>
        <v>3221</v>
      </c>
      <c r="B171" s="63">
        <f t="shared" si="37"/>
        <v>12</v>
      </c>
      <c r="C171" s="83" t="str">
        <f t="shared" si="35"/>
        <v>092</v>
      </c>
      <c r="D171" s="83" t="str">
        <f t="shared" si="36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3">
      <c r="A172" s="62">
        <f t="shared" si="31"/>
        <v>3222</v>
      </c>
      <c r="B172" s="63">
        <f t="shared" si="37"/>
        <v>12</v>
      </c>
      <c r="C172" s="83" t="str">
        <f t="shared" si="35"/>
        <v>092</v>
      </c>
      <c r="D172" s="83" t="str">
        <f t="shared" si="36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3">
      <c r="A173" s="62">
        <f t="shared" si="31"/>
        <v>3223</v>
      </c>
      <c r="B173" s="63">
        <f t="shared" si="37"/>
        <v>12</v>
      </c>
      <c r="C173" s="83" t="str">
        <f t="shared" si="35"/>
        <v>092</v>
      </c>
      <c r="D173" s="83" t="str">
        <f t="shared" si="36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3">
      <c r="A174" s="62">
        <f t="shared" si="31"/>
        <v>323</v>
      </c>
      <c r="B174" s="63" t="str">
        <f t="shared" si="37"/>
        <v xml:space="preserve"> </v>
      </c>
      <c r="C174" s="83" t="str">
        <f t="shared" si="35"/>
        <v xml:space="preserve">  </v>
      </c>
      <c r="D174" s="83" t="str">
        <f t="shared" si="36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>SUM(L175:L179)</f>
        <v>0</v>
      </c>
      <c r="M174" s="88">
        <f>SUM(M175:M179)</f>
        <v>0</v>
      </c>
      <c r="N174" s="82"/>
    </row>
    <row r="175" spans="1:14" ht="26.4" x14ac:dyDescent="0.3">
      <c r="A175" s="62">
        <f t="shared" si="31"/>
        <v>3232</v>
      </c>
      <c r="B175" s="63">
        <f t="shared" si="37"/>
        <v>12</v>
      </c>
      <c r="C175" s="83" t="str">
        <f t="shared" si="35"/>
        <v>092</v>
      </c>
      <c r="D175" s="83" t="str">
        <f t="shared" si="36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3">
      <c r="A176" s="62">
        <f t="shared" si="31"/>
        <v>3234</v>
      </c>
      <c r="B176" s="63">
        <f t="shared" si="37"/>
        <v>12</v>
      </c>
      <c r="C176" s="83" t="str">
        <f t="shared" si="35"/>
        <v>092</v>
      </c>
      <c r="D176" s="83" t="str">
        <f t="shared" si="36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3">
      <c r="A177" s="62">
        <f t="shared" si="31"/>
        <v>3235</v>
      </c>
      <c r="B177" s="63">
        <f t="shared" si="37"/>
        <v>12</v>
      </c>
      <c r="C177" s="83" t="str">
        <f t="shared" si="35"/>
        <v>092</v>
      </c>
      <c r="D177" s="83" t="str">
        <f t="shared" si="36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3">
      <c r="A178" s="62">
        <f t="shared" si="31"/>
        <v>3236</v>
      </c>
      <c r="B178" s="63">
        <f t="shared" si="37"/>
        <v>12</v>
      </c>
      <c r="C178" s="83" t="str">
        <f t="shared" si="35"/>
        <v>092</v>
      </c>
      <c r="D178" s="83" t="str">
        <f t="shared" si="36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3">
      <c r="A179" s="62">
        <f t="shared" si="31"/>
        <v>3239</v>
      </c>
      <c r="B179" s="63">
        <f t="shared" si="37"/>
        <v>12</v>
      </c>
      <c r="C179" s="83" t="str">
        <f t="shared" si="35"/>
        <v>092</v>
      </c>
      <c r="D179" s="83" t="str">
        <f t="shared" si="36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6.4" x14ac:dyDescent="0.3">
      <c r="A180" s="62">
        <f t="shared" si="31"/>
        <v>329</v>
      </c>
      <c r="B180" s="63" t="str">
        <f t="shared" si="37"/>
        <v xml:space="preserve"> </v>
      </c>
      <c r="C180" s="83" t="str">
        <f t="shared" si="35"/>
        <v xml:space="preserve">  </v>
      </c>
      <c r="D180" s="83" t="str">
        <f t="shared" si="36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>SUM(L181:L181)</f>
        <v>0</v>
      </c>
      <c r="M180" s="88">
        <f>SUM(M181:M181)</f>
        <v>0</v>
      </c>
    </row>
    <row r="181" spans="1:14" x14ac:dyDescent="0.3">
      <c r="A181" s="62">
        <f t="shared" si="31"/>
        <v>3292</v>
      </c>
      <c r="B181" s="63">
        <f t="shared" si="37"/>
        <v>12</v>
      </c>
      <c r="C181" s="83" t="str">
        <f t="shared" si="35"/>
        <v>092</v>
      </c>
      <c r="D181" s="83" t="str">
        <f t="shared" si="36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3">
      <c r="A182" s="62">
        <f t="shared" si="31"/>
        <v>0</v>
      </c>
      <c r="B182" s="63" t="str">
        <f t="shared" si="37"/>
        <v xml:space="preserve"> </v>
      </c>
      <c r="C182" s="83" t="str">
        <f t="shared" si="35"/>
        <v xml:space="preserve">  </v>
      </c>
      <c r="D182" s="83" t="str">
        <f t="shared" si="36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26.4" x14ac:dyDescent="0.3">
      <c r="A183" s="62" t="str">
        <f t="shared" si="31"/>
        <v>A 7007 07</v>
      </c>
      <c r="B183" s="63" t="str">
        <f t="shared" si="37"/>
        <v xml:space="preserve"> </v>
      </c>
      <c r="C183" s="83" t="str">
        <f t="shared" si="35"/>
        <v xml:space="preserve">  </v>
      </c>
      <c r="D183" s="83" t="str">
        <f t="shared" si="36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>SUM(L185)</f>
        <v>0</v>
      </c>
      <c r="M183" s="101">
        <f>SUM(M185)</f>
        <v>0</v>
      </c>
      <c r="N183" s="82"/>
    </row>
    <row r="184" spans="1:14" ht="26.4" x14ac:dyDescent="0.3">
      <c r="B184" s="63" t="str">
        <f t="shared" si="37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:M184" si="41">SUMIF($F185:$F197,$G184,K185:K197)</f>
        <v>0</v>
      </c>
      <c r="L184" s="111">
        <f t="shared" si="41"/>
        <v>0</v>
      </c>
      <c r="M184" s="111">
        <f t="shared" si="41"/>
        <v>0</v>
      </c>
      <c r="N184" s="82"/>
    </row>
    <row r="185" spans="1:14" x14ac:dyDescent="0.3">
      <c r="A185" s="62">
        <f t="shared" si="31"/>
        <v>3</v>
      </c>
      <c r="B185" s="63" t="str">
        <f t="shared" si="37"/>
        <v xml:space="preserve"> </v>
      </c>
      <c r="C185" s="83" t="str">
        <f t="shared" si="35"/>
        <v xml:space="preserve">  </v>
      </c>
      <c r="D185" s="83" t="str">
        <f t="shared" si="36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42">SUM(K186)</f>
        <v>0</v>
      </c>
      <c r="L185" s="88">
        <f t="shared" si="42"/>
        <v>0</v>
      </c>
      <c r="M185" s="88">
        <f t="shared" si="42"/>
        <v>0</v>
      </c>
    </row>
    <row r="186" spans="1:14" x14ac:dyDescent="0.3">
      <c r="A186" s="62">
        <f t="shared" si="31"/>
        <v>32</v>
      </c>
      <c r="B186" s="63" t="str">
        <f t="shared" si="37"/>
        <v xml:space="preserve"> </v>
      </c>
      <c r="C186" s="83" t="str">
        <f t="shared" si="35"/>
        <v xml:space="preserve">  </v>
      </c>
      <c r="D186" s="83" t="str">
        <f t="shared" si="36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>SUM(L187,L192)</f>
        <v>0</v>
      </c>
      <c r="M186" s="88">
        <f>SUM(M187,M192)</f>
        <v>0</v>
      </c>
    </row>
    <row r="187" spans="1:14" x14ac:dyDescent="0.3">
      <c r="A187" s="62">
        <f t="shared" si="31"/>
        <v>322</v>
      </c>
      <c r="B187" s="63" t="str">
        <f t="shared" si="37"/>
        <v xml:space="preserve"> </v>
      </c>
      <c r="C187" s="83" t="str">
        <f t="shared" si="35"/>
        <v xml:space="preserve">  </v>
      </c>
      <c r="D187" s="83" t="str">
        <f t="shared" si="36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>SUM(L188:L191)</f>
        <v>0</v>
      </c>
      <c r="M187" s="88">
        <f>SUM(M188:M191)</f>
        <v>0</v>
      </c>
    </row>
    <row r="188" spans="1:14" ht="26.4" x14ac:dyDescent="0.3">
      <c r="A188" s="62">
        <f t="shared" si="31"/>
        <v>3221</v>
      </c>
      <c r="B188" s="63">
        <f t="shared" si="37"/>
        <v>12</v>
      </c>
      <c r="C188" s="83" t="str">
        <f t="shared" si="35"/>
        <v>092</v>
      </c>
      <c r="D188" s="83" t="str">
        <f t="shared" si="36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3">
      <c r="A189" s="62">
        <f t="shared" ref="A189:A292" si="43">G189</f>
        <v>3222</v>
      </c>
      <c r="B189" s="63">
        <f t="shared" si="37"/>
        <v>12</v>
      </c>
      <c r="C189" s="83" t="str">
        <f t="shared" si="35"/>
        <v>092</v>
      </c>
      <c r="D189" s="83" t="str">
        <f t="shared" si="36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3">
      <c r="A190" s="62">
        <f>G190</f>
        <v>3223</v>
      </c>
      <c r="B190" s="63">
        <f t="shared" si="37"/>
        <v>12</v>
      </c>
      <c r="C190" s="83" t="str">
        <f t="shared" si="35"/>
        <v>092</v>
      </c>
      <c r="D190" s="83" t="str">
        <f t="shared" si="36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6.4" x14ac:dyDescent="0.3">
      <c r="A191" s="62">
        <f t="shared" si="43"/>
        <v>3224</v>
      </c>
      <c r="B191" s="63">
        <f t="shared" si="37"/>
        <v>12</v>
      </c>
      <c r="C191" s="83" t="str">
        <f t="shared" si="35"/>
        <v>092</v>
      </c>
      <c r="D191" s="83" t="str">
        <f t="shared" si="36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3">
      <c r="A192" s="62">
        <f t="shared" si="43"/>
        <v>323</v>
      </c>
      <c r="B192" s="63" t="str">
        <f t="shared" si="37"/>
        <v xml:space="preserve"> </v>
      </c>
      <c r="C192" s="83" t="str">
        <f t="shared" si="35"/>
        <v xml:space="preserve">  </v>
      </c>
      <c r="D192" s="83" t="str">
        <f t="shared" si="36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>SUM(L193:L196)</f>
        <v>0</v>
      </c>
      <c r="M192" s="88">
        <f>SUM(M193:M196)</f>
        <v>0</v>
      </c>
      <c r="N192" s="82"/>
    </row>
    <row r="193" spans="1:14" ht="26.4" x14ac:dyDescent="0.3">
      <c r="A193" s="62">
        <f t="shared" si="43"/>
        <v>3232</v>
      </c>
      <c r="B193" s="63">
        <f t="shared" si="37"/>
        <v>12</v>
      </c>
      <c r="C193" s="83" t="str">
        <f t="shared" si="35"/>
        <v>092</v>
      </c>
      <c r="D193" s="83" t="str">
        <f t="shared" si="36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3">
      <c r="A194" s="62">
        <f t="shared" si="43"/>
        <v>3234</v>
      </c>
      <c r="B194" s="63">
        <f t="shared" si="37"/>
        <v>12</v>
      </c>
      <c r="C194" s="83" t="str">
        <f t="shared" si="35"/>
        <v>092</v>
      </c>
      <c r="D194" s="83" t="str">
        <f t="shared" si="36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3">
      <c r="A195" s="62">
        <f t="shared" si="43"/>
        <v>3236</v>
      </c>
      <c r="B195" s="63">
        <f t="shared" si="37"/>
        <v>12</v>
      </c>
      <c r="C195" s="83" t="str">
        <f t="shared" si="35"/>
        <v>092</v>
      </c>
      <c r="D195" s="83" t="str">
        <f t="shared" si="36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3">
      <c r="A196" s="62">
        <f>G196</f>
        <v>3239</v>
      </c>
      <c r="B196" s="63">
        <f t="shared" si="37"/>
        <v>12</v>
      </c>
      <c r="C196" s="83" t="str">
        <f t="shared" si="35"/>
        <v>092</v>
      </c>
      <c r="D196" s="83" t="str">
        <f t="shared" si="36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3">
      <c r="A197" s="62">
        <f t="shared" si="43"/>
        <v>0</v>
      </c>
      <c r="B197" s="63" t="str">
        <f t="shared" si="37"/>
        <v xml:space="preserve"> </v>
      </c>
      <c r="C197" s="83" t="str">
        <f t="shared" si="35"/>
        <v xml:space="preserve">  </v>
      </c>
      <c r="D197" s="83" t="str">
        <f t="shared" si="36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9.6" x14ac:dyDescent="0.3">
      <c r="A198" s="62" t="str">
        <f t="shared" si="43"/>
        <v>Program 7011</v>
      </c>
      <c r="B198" s="63" t="str">
        <f t="shared" si="37"/>
        <v xml:space="preserve"> </v>
      </c>
      <c r="C198" s="83" t="str">
        <f t="shared" si="35"/>
        <v xml:space="preserve">  </v>
      </c>
      <c r="D198" s="83" t="str">
        <f t="shared" si="36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5854054</v>
      </c>
      <c r="L198" s="98">
        <f>SUM(L199,L538)</f>
        <v>5637468</v>
      </c>
      <c r="M198" s="98">
        <f>SUM(M199,M538)</f>
        <v>5637468</v>
      </c>
      <c r="N198" s="82"/>
    </row>
    <row r="199" spans="1:14" ht="26.4" x14ac:dyDescent="0.3">
      <c r="A199" s="62" t="str">
        <f t="shared" si="43"/>
        <v>A 7011 01</v>
      </c>
      <c r="B199" s="63" t="str">
        <f t="shared" si="37"/>
        <v xml:space="preserve"> </v>
      </c>
      <c r="C199" s="83" t="str">
        <f t="shared" si="35"/>
        <v xml:space="preserve">  </v>
      </c>
      <c r="D199" s="83" t="str">
        <f t="shared" si="36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5854054</v>
      </c>
      <c r="L199" s="101">
        <f>SUM(L206,L457)</f>
        <v>5637468</v>
      </c>
      <c r="M199" s="101">
        <f>SUM(M206,M457)</f>
        <v>5637468</v>
      </c>
      <c r="N199" s="82"/>
    </row>
    <row r="200" spans="1:14" ht="26.4" x14ac:dyDescent="0.3">
      <c r="B200" s="63" t="str">
        <f t="shared" si="37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0</v>
      </c>
      <c r="L200" s="111">
        <f>SUMIF($F206:$F537,$G200,L206:L537)</f>
        <v>0</v>
      </c>
      <c r="M200" s="111">
        <f>SUMIF($F206:$F537,$G200,M206:M537)</f>
        <v>0</v>
      </c>
      <c r="N200" s="82"/>
    </row>
    <row r="201" spans="1:14" ht="26.4" x14ac:dyDescent="0.3">
      <c r="B201" s="63" t="str">
        <f t="shared" si="37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0</v>
      </c>
      <c r="L201" s="111">
        <f>SUMIF($F206:$F537,$G201,L206:L537)</f>
        <v>0</v>
      </c>
      <c r="M201" s="111">
        <f>SUMIF($F206:$F537,$G201,M206:M537)</f>
        <v>0</v>
      </c>
      <c r="N201" s="82"/>
    </row>
    <row r="202" spans="1:14" x14ac:dyDescent="0.3">
      <c r="B202" s="63" t="str">
        <f t="shared" si="37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5854054</v>
      </c>
      <c r="L202" s="111">
        <f>SUMIF($F206:$F537,$G202,L206:L537)</f>
        <v>5854054</v>
      </c>
      <c r="M202" s="111">
        <f>SUMIF($F206:$F537,$G202,M206:M537)</f>
        <v>5854054</v>
      </c>
      <c r="N202" s="82"/>
    </row>
    <row r="203" spans="1:14" ht="26.4" x14ac:dyDescent="0.3">
      <c r="B203" s="63" t="str">
        <f t="shared" si="37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0</v>
      </c>
      <c r="L203" s="111">
        <f>SUMIF($F206:$F537,$G203,L206:L537)</f>
        <v>0</v>
      </c>
      <c r="M203" s="111">
        <f>SUMIF($F206:$F537,$G203,M206:M537)</f>
        <v>0</v>
      </c>
      <c r="N203" s="82"/>
    </row>
    <row r="204" spans="1:14" ht="52.8" x14ac:dyDescent="0.3">
      <c r="B204" s="63" t="str">
        <f t="shared" si="37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>SUMIF($F206:$F537,$G204,L206:L537)</f>
        <v>0</v>
      </c>
      <c r="M204" s="111">
        <f>SUMIF($F206:$F537,$G204,M206:M537)</f>
        <v>0</v>
      </c>
      <c r="N204" s="82"/>
    </row>
    <row r="205" spans="1:14" ht="26.4" x14ac:dyDescent="0.3">
      <c r="B205" s="63" t="str">
        <f t="shared" si="37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>SUMIF($F206:$F537,$G205,L206:L537)</f>
        <v>0</v>
      </c>
      <c r="M205" s="111">
        <f>SUMIF($F206:$F537,$G205,M206:M537)</f>
        <v>0</v>
      </c>
      <c r="N205" s="82"/>
    </row>
    <row r="206" spans="1:14" x14ac:dyDescent="0.3">
      <c r="A206" s="62">
        <f t="shared" si="43"/>
        <v>3</v>
      </c>
      <c r="B206" s="63" t="str">
        <f t="shared" si="37"/>
        <v xml:space="preserve"> </v>
      </c>
      <c r="C206" s="83" t="str">
        <f t="shared" ref="C206:C317" si="44">IF(H206&gt;0,LEFT(E206,3),"  ")</f>
        <v xml:space="preserve">  </v>
      </c>
      <c r="D206" s="83" t="str">
        <f t="shared" ref="D206:D317" si="45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5669054</v>
      </c>
      <c r="L206" s="88">
        <f>SUM(L207,L247,L409,L435,L449)</f>
        <v>5452468</v>
      </c>
      <c r="M206" s="88">
        <f>SUM(M207,M247,M409,M435,M449)</f>
        <v>5452468</v>
      </c>
    </row>
    <row r="207" spans="1:14" x14ac:dyDescent="0.3">
      <c r="A207" s="62">
        <f t="shared" si="43"/>
        <v>31</v>
      </c>
      <c r="B207" s="63" t="str">
        <f t="shared" si="37"/>
        <v xml:space="preserve"> </v>
      </c>
      <c r="C207" s="83" t="str">
        <f t="shared" si="44"/>
        <v xml:space="preserve">  </v>
      </c>
      <c r="D207" s="83" t="str">
        <f t="shared" si="45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5086054</v>
      </c>
      <c r="L207" s="88">
        <f>SUM(L208,L227,L234)</f>
        <v>4869468</v>
      </c>
      <c r="M207" s="88">
        <f>SUM(M208,M227,M234)</f>
        <v>4869468</v>
      </c>
      <c r="N207" s="82"/>
    </row>
    <row r="208" spans="1:14" x14ac:dyDescent="0.3">
      <c r="A208" s="62">
        <f t="shared" si="43"/>
        <v>311</v>
      </c>
      <c r="B208" s="63" t="str">
        <f t="shared" si="37"/>
        <v xml:space="preserve"> </v>
      </c>
      <c r="C208" s="83" t="str">
        <f t="shared" si="44"/>
        <v xml:space="preserve">  </v>
      </c>
      <c r="D208" s="83" t="str">
        <f t="shared" si="45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4157468</v>
      </c>
      <c r="L208" s="88">
        <f t="shared" ref="L208:M208" si="46">SUM(L209:L226)</f>
        <v>4157468</v>
      </c>
      <c r="M208" s="88">
        <f t="shared" si="46"/>
        <v>4157468</v>
      </c>
      <c r="N208" s="82"/>
    </row>
    <row r="209" spans="1:14" x14ac:dyDescent="0.3">
      <c r="A209" s="62">
        <f t="shared" si="43"/>
        <v>3111</v>
      </c>
      <c r="B209" s="63">
        <f t="shared" si="37"/>
        <v>32</v>
      </c>
      <c r="C209" s="83" t="str">
        <f t="shared" si="44"/>
        <v>091</v>
      </c>
      <c r="D209" s="83" t="str">
        <f t="shared" si="45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3">
      <c r="A210" s="62">
        <f t="shared" si="43"/>
        <v>3111</v>
      </c>
      <c r="B210" s="63" t="str">
        <f t="shared" si="37"/>
        <v xml:space="preserve"> </v>
      </c>
      <c r="C210" s="83" t="str">
        <f t="shared" si="44"/>
        <v xml:space="preserve">  </v>
      </c>
      <c r="D210" s="83" t="str">
        <f t="shared" si="45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3">
      <c r="A211" s="62">
        <f t="shared" si="43"/>
        <v>3111</v>
      </c>
      <c r="B211" s="63" t="str">
        <f t="shared" si="37"/>
        <v xml:space="preserve"> </v>
      </c>
      <c r="C211" s="83" t="str">
        <f t="shared" si="44"/>
        <v xml:space="preserve">  </v>
      </c>
      <c r="D211" s="83" t="str">
        <f t="shared" si="45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4128068</v>
      </c>
      <c r="L211" s="164">
        <v>4128068</v>
      </c>
      <c r="M211" s="164">
        <v>4128068</v>
      </c>
      <c r="N211" s="82">
        <v>5410</v>
      </c>
    </row>
    <row r="212" spans="1:14" x14ac:dyDescent="0.3">
      <c r="A212" s="62">
        <f t="shared" si="43"/>
        <v>3111</v>
      </c>
      <c r="B212" s="63" t="str">
        <f t="shared" si="37"/>
        <v xml:space="preserve"> </v>
      </c>
      <c r="C212" s="83" t="str">
        <f t="shared" si="44"/>
        <v xml:space="preserve">  </v>
      </c>
      <c r="D212" s="83" t="str">
        <f t="shared" si="45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3">
      <c r="A213" s="62">
        <f t="shared" si="43"/>
        <v>3111</v>
      </c>
      <c r="B213" s="63" t="str">
        <f t="shared" si="37"/>
        <v xml:space="preserve"> </v>
      </c>
      <c r="C213" s="83" t="str">
        <f t="shared" si="44"/>
        <v xml:space="preserve">  </v>
      </c>
      <c r="D213" s="83" t="str">
        <f t="shared" si="45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3">
      <c r="A214" s="62">
        <f t="shared" si="43"/>
        <v>3111</v>
      </c>
      <c r="B214" s="63" t="str">
        <f t="shared" si="37"/>
        <v xml:space="preserve"> </v>
      </c>
      <c r="C214" s="83" t="str">
        <f t="shared" si="44"/>
        <v xml:space="preserve">  </v>
      </c>
      <c r="D214" s="83" t="str">
        <f t="shared" si="45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3">
      <c r="A215" s="62">
        <f t="shared" si="43"/>
        <v>3113</v>
      </c>
      <c r="B215" s="63">
        <f t="shared" si="37"/>
        <v>32</v>
      </c>
      <c r="C215" s="83" t="str">
        <f t="shared" si="44"/>
        <v>091</v>
      </c>
      <c r="D215" s="83" t="str">
        <f t="shared" si="45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3">
      <c r="A216" s="62">
        <f t="shared" si="43"/>
        <v>3113</v>
      </c>
      <c r="B216" s="63" t="str">
        <f t="shared" si="37"/>
        <v xml:space="preserve"> </v>
      </c>
      <c r="C216" s="83" t="str">
        <f t="shared" si="44"/>
        <v xml:space="preserve">  </v>
      </c>
      <c r="D216" s="83" t="str">
        <f t="shared" si="45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3">
      <c r="A217" s="62">
        <f t="shared" si="43"/>
        <v>3113</v>
      </c>
      <c r="B217" s="63" t="str">
        <f t="shared" si="37"/>
        <v xml:space="preserve"> </v>
      </c>
      <c r="C217" s="83" t="str">
        <f t="shared" si="44"/>
        <v xml:space="preserve">  </v>
      </c>
      <c r="D217" s="83" t="str">
        <f t="shared" si="45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>
        <v>29400</v>
      </c>
      <c r="L217" s="164">
        <v>29400</v>
      </c>
      <c r="M217" s="164">
        <v>29400</v>
      </c>
      <c r="N217" s="82">
        <v>5410</v>
      </c>
    </row>
    <row r="218" spans="1:14" x14ac:dyDescent="0.3">
      <c r="A218" s="62">
        <f t="shared" si="43"/>
        <v>3113</v>
      </c>
      <c r="B218" s="63" t="str">
        <f t="shared" si="37"/>
        <v xml:space="preserve"> </v>
      </c>
      <c r="C218" s="83" t="str">
        <f t="shared" si="44"/>
        <v xml:space="preserve">  </v>
      </c>
      <c r="D218" s="83" t="str">
        <f t="shared" si="45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3">
      <c r="A219" s="62">
        <f t="shared" si="43"/>
        <v>3113</v>
      </c>
      <c r="B219" s="63" t="str">
        <f t="shared" si="37"/>
        <v xml:space="preserve"> </v>
      </c>
      <c r="C219" s="83" t="str">
        <f t="shared" si="44"/>
        <v xml:space="preserve">  </v>
      </c>
      <c r="D219" s="83" t="str">
        <f t="shared" si="45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3">
      <c r="A220" s="62">
        <f t="shared" si="43"/>
        <v>3113</v>
      </c>
      <c r="B220" s="63" t="str">
        <f t="shared" ref="B220:B327" si="47">IF(H220&gt;0,F220," ")</f>
        <v xml:space="preserve"> </v>
      </c>
      <c r="C220" s="83" t="str">
        <f t="shared" si="44"/>
        <v xml:space="preserve">  </v>
      </c>
      <c r="D220" s="83" t="str">
        <f t="shared" si="45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3">
      <c r="A221" s="62">
        <f t="shared" si="43"/>
        <v>3114</v>
      </c>
      <c r="B221" s="63">
        <f t="shared" si="47"/>
        <v>32</v>
      </c>
      <c r="C221" s="83" t="str">
        <f t="shared" si="44"/>
        <v>091</v>
      </c>
      <c r="D221" s="83" t="str">
        <f t="shared" si="45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3">
      <c r="A222" s="62">
        <f t="shared" si="43"/>
        <v>3114</v>
      </c>
      <c r="B222" s="63" t="str">
        <f t="shared" si="47"/>
        <v xml:space="preserve"> </v>
      </c>
      <c r="C222" s="83" t="str">
        <f t="shared" si="44"/>
        <v xml:space="preserve">  </v>
      </c>
      <c r="D222" s="83" t="str">
        <f t="shared" si="45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3">
      <c r="A223" s="62">
        <f t="shared" si="43"/>
        <v>3114</v>
      </c>
      <c r="B223" s="63" t="str">
        <f t="shared" si="47"/>
        <v xml:space="preserve"> </v>
      </c>
      <c r="C223" s="83" t="str">
        <f t="shared" si="44"/>
        <v xml:space="preserve">  </v>
      </c>
      <c r="D223" s="83" t="str">
        <f t="shared" si="45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/>
      <c r="L223" s="164"/>
      <c r="M223" s="164"/>
      <c r="N223" s="82">
        <v>5410</v>
      </c>
    </row>
    <row r="224" spans="1:14" x14ac:dyDescent="0.3">
      <c r="A224" s="62">
        <f t="shared" si="43"/>
        <v>3114</v>
      </c>
      <c r="B224" s="63" t="str">
        <f t="shared" si="47"/>
        <v xml:space="preserve"> </v>
      </c>
      <c r="C224" s="83" t="str">
        <f t="shared" si="44"/>
        <v xml:space="preserve">  </v>
      </c>
      <c r="D224" s="83" t="str">
        <f t="shared" si="45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3">
      <c r="A225" s="62">
        <f t="shared" si="43"/>
        <v>3114</v>
      </c>
      <c r="B225" s="63" t="str">
        <f t="shared" si="47"/>
        <v xml:space="preserve"> </v>
      </c>
      <c r="C225" s="83" t="str">
        <f t="shared" si="44"/>
        <v xml:space="preserve">  </v>
      </c>
      <c r="D225" s="83" t="str">
        <f t="shared" si="45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3">
      <c r="A226" s="62">
        <f t="shared" si="43"/>
        <v>3114</v>
      </c>
      <c r="B226" s="63" t="str">
        <f t="shared" si="47"/>
        <v xml:space="preserve"> </v>
      </c>
      <c r="C226" s="83" t="str">
        <f t="shared" si="44"/>
        <v xml:space="preserve">  </v>
      </c>
      <c r="D226" s="83" t="str">
        <f t="shared" si="45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3">
      <c r="A227" s="62">
        <f t="shared" si="43"/>
        <v>312</v>
      </c>
      <c r="B227" s="63" t="str">
        <f t="shared" si="47"/>
        <v xml:space="preserve"> </v>
      </c>
      <c r="C227" s="83" t="str">
        <f t="shared" si="44"/>
        <v xml:space="preserve">  </v>
      </c>
      <c r="D227" s="83" t="str">
        <f t="shared" si="45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216586</v>
      </c>
      <c r="L227" s="88">
        <f>SUM(L228:L228)</f>
        <v>0</v>
      </c>
      <c r="M227" s="88">
        <f>SUM(M228:M228)</f>
        <v>0</v>
      </c>
      <c r="N227" s="82"/>
    </row>
    <row r="228" spans="1:14" x14ac:dyDescent="0.3">
      <c r="A228" s="62">
        <f t="shared" si="43"/>
        <v>3121</v>
      </c>
      <c r="B228" s="63">
        <f t="shared" si="47"/>
        <v>32</v>
      </c>
      <c r="C228" s="83" t="str">
        <f t="shared" si="44"/>
        <v>091</v>
      </c>
      <c r="D228" s="83" t="str">
        <f t="shared" si="45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3">
      <c r="A229" s="62">
        <f t="shared" si="43"/>
        <v>3121</v>
      </c>
      <c r="B229" s="63" t="str">
        <f t="shared" si="47"/>
        <v xml:space="preserve"> </v>
      </c>
      <c r="C229" s="83" t="str">
        <f t="shared" si="44"/>
        <v xml:space="preserve">  </v>
      </c>
      <c r="D229" s="83" t="str">
        <f t="shared" si="45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3">
      <c r="A230" s="62">
        <f t="shared" si="43"/>
        <v>3121</v>
      </c>
      <c r="B230" s="63" t="str">
        <f t="shared" si="47"/>
        <v xml:space="preserve"> </v>
      </c>
      <c r="C230" s="83" t="str">
        <f t="shared" si="44"/>
        <v xml:space="preserve">  </v>
      </c>
      <c r="D230" s="83" t="str">
        <f t="shared" si="45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216586</v>
      </c>
      <c r="L230" s="164">
        <v>216586</v>
      </c>
      <c r="M230" s="164">
        <v>216586</v>
      </c>
      <c r="N230" s="82">
        <v>5410</v>
      </c>
    </row>
    <row r="231" spans="1:14" x14ac:dyDescent="0.3">
      <c r="A231" s="62">
        <f t="shared" si="43"/>
        <v>3121</v>
      </c>
      <c r="B231" s="63" t="str">
        <f t="shared" si="47"/>
        <v xml:space="preserve"> </v>
      </c>
      <c r="C231" s="83" t="str">
        <f t="shared" si="44"/>
        <v xml:space="preserve">  </v>
      </c>
      <c r="D231" s="83" t="str">
        <f t="shared" si="45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3">
      <c r="A232" s="62">
        <f t="shared" si="43"/>
        <v>3121</v>
      </c>
      <c r="B232" s="63" t="str">
        <f t="shared" si="47"/>
        <v xml:space="preserve"> </v>
      </c>
      <c r="C232" s="83" t="str">
        <f t="shared" si="44"/>
        <v xml:space="preserve">  </v>
      </c>
      <c r="D232" s="83" t="str">
        <f t="shared" si="45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3">
      <c r="A233" s="62">
        <f t="shared" si="43"/>
        <v>3121</v>
      </c>
      <c r="B233" s="63" t="str">
        <f t="shared" si="47"/>
        <v xml:space="preserve"> </v>
      </c>
      <c r="C233" s="83" t="str">
        <f t="shared" si="44"/>
        <v xml:space="preserve">  </v>
      </c>
      <c r="D233" s="83" t="str">
        <f t="shared" si="45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3">
      <c r="A234" s="62">
        <f t="shared" si="43"/>
        <v>313</v>
      </c>
      <c r="B234" s="63" t="str">
        <f t="shared" si="47"/>
        <v xml:space="preserve"> </v>
      </c>
      <c r="C234" s="83" t="str">
        <f t="shared" si="44"/>
        <v xml:space="preserve">  </v>
      </c>
      <c r="D234" s="83" t="str">
        <f t="shared" si="45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712000</v>
      </c>
      <c r="L234" s="88">
        <f t="shared" ref="L234:M234" si="48">SUM(L235:L246)</f>
        <v>712000</v>
      </c>
      <c r="M234" s="88">
        <f t="shared" si="48"/>
        <v>712000</v>
      </c>
      <c r="N234" s="82"/>
    </row>
    <row r="235" spans="1:14" ht="25.5" customHeight="1" x14ac:dyDescent="0.3">
      <c r="A235" s="62">
        <f t="shared" si="43"/>
        <v>3132</v>
      </c>
      <c r="B235" s="63">
        <f t="shared" si="47"/>
        <v>32</v>
      </c>
      <c r="C235" s="83" t="str">
        <f t="shared" si="44"/>
        <v>091</v>
      </c>
      <c r="D235" s="83" t="str">
        <f t="shared" si="45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3">
      <c r="A236" s="62">
        <f t="shared" si="43"/>
        <v>3132</v>
      </c>
      <c r="B236" s="63" t="str">
        <f t="shared" si="47"/>
        <v xml:space="preserve"> </v>
      </c>
      <c r="C236" s="83" t="str">
        <f t="shared" si="44"/>
        <v xml:space="preserve">  </v>
      </c>
      <c r="D236" s="83" t="str">
        <f t="shared" si="45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3">
      <c r="A237" s="62">
        <f t="shared" si="43"/>
        <v>3132</v>
      </c>
      <c r="B237" s="63" t="str">
        <f t="shared" si="47"/>
        <v xml:space="preserve"> </v>
      </c>
      <c r="C237" s="83" t="str">
        <f t="shared" si="44"/>
        <v xml:space="preserve">  </v>
      </c>
      <c r="D237" s="83" t="str">
        <f t="shared" si="45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712000</v>
      </c>
      <c r="L237" s="164">
        <v>712000</v>
      </c>
      <c r="M237" s="164">
        <v>712000</v>
      </c>
      <c r="N237" s="82">
        <v>5410</v>
      </c>
    </row>
    <row r="238" spans="1:14" x14ac:dyDescent="0.3">
      <c r="A238" s="62">
        <f t="shared" si="43"/>
        <v>3132</v>
      </c>
      <c r="B238" s="63" t="str">
        <f t="shared" si="47"/>
        <v xml:space="preserve"> </v>
      </c>
      <c r="C238" s="83" t="str">
        <f t="shared" si="44"/>
        <v xml:space="preserve">  </v>
      </c>
      <c r="D238" s="83" t="str">
        <f t="shared" si="45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3">
      <c r="A239" s="62">
        <f t="shared" si="43"/>
        <v>3132</v>
      </c>
      <c r="B239" s="63" t="str">
        <f t="shared" si="47"/>
        <v xml:space="preserve"> </v>
      </c>
      <c r="C239" s="83" t="str">
        <f t="shared" si="44"/>
        <v xml:space="preserve">  </v>
      </c>
      <c r="D239" s="83" t="str">
        <f t="shared" si="45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3">
      <c r="A240" s="62">
        <f t="shared" si="43"/>
        <v>3132</v>
      </c>
      <c r="B240" s="63" t="str">
        <f t="shared" si="47"/>
        <v xml:space="preserve"> </v>
      </c>
      <c r="C240" s="83" t="str">
        <f t="shared" si="44"/>
        <v xml:space="preserve">  </v>
      </c>
      <c r="D240" s="83" t="str">
        <f t="shared" si="45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3">
      <c r="A241" s="62">
        <f t="shared" si="43"/>
        <v>3133</v>
      </c>
      <c r="B241" s="63">
        <f t="shared" si="47"/>
        <v>32</v>
      </c>
      <c r="C241" s="83" t="str">
        <f t="shared" si="44"/>
        <v>091</v>
      </c>
      <c r="D241" s="83" t="str">
        <f t="shared" si="45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3">
      <c r="A242" s="62">
        <f t="shared" si="43"/>
        <v>3133</v>
      </c>
      <c r="B242" s="63" t="str">
        <f t="shared" si="47"/>
        <v xml:space="preserve"> </v>
      </c>
      <c r="C242" s="83" t="str">
        <f t="shared" si="44"/>
        <v xml:space="preserve">  </v>
      </c>
      <c r="D242" s="83" t="str">
        <f t="shared" si="45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3">
      <c r="A243" s="62">
        <f t="shared" si="43"/>
        <v>3133</v>
      </c>
      <c r="B243" s="63" t="str">
        <f t="shared" si="47"/>
        <v xml:space="preserve"> </v>
      </c>
      <c r="C243" s="83" t="str">
        <f t="shared" si="44"/>
        <v xml:space="preserve">  </v>
      </c>
      <c r="D243" s="83" t="str">
        <f t="shared" si="45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/>
      <c r="L243" s="164"/>
      <c r="M243" s="164"/>
      <c r="N243" s="82">
        <v>5410</v>
      </c>
    </row>
    <row r="244" spans="1:14" x14ac:dyDescent="0.3">
      <c r="A244" s="62">
        <f t="shared" si="43"/>
        <v>3133</v>
      </c>
      <c r="B244" s="63" t="str">
        <f t="shared" si="47"/>
        <v xml:space="preserve"> </v>
      </c>
      <c r="C244" s="83" t="str">
        <f t="shared" si="44"/>
        <v xml:space="preserve">  </v>
      </c>
      <c r="D244" s="83" t="str">
        <f t="shared" si="45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3">
      <c r="A245" s="62">
        <f t="shared" si="43"/>
        <v>3133</v>
      </c>
      <c r="B245" s="63" t="str">
        <f t="shared" si="47"/>
        <v xml:space="preserve"> </v>
      </c>
      <c r="C245" s="83" t="str">
        <f t="shared" si="44"/>
        <v xml:space="preserve">  </v>
      </c>
      <c r="D245" s="83" t="str">
        <f t="shared" si="45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3">
      <c r="A246" s="62">
        <f t="shared" si="43"/>
        <v>3133</v>
      </c>
      <c r="B246" s="63" t="str">
        <f t="shared" si="47"/>
        <v xml:space="preserve"> </v>
      </c>
      <c r="C246" s="83" t="str">
        <f t="shared" si="44"/>
        <v xml:space="preserve">  </v>
      </c>
      <c r="D246" s="83" t="str">
        <f t="shared" si="45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3">
      <c r="A247" s="62">
        <f t="shared" si="43"/>
        <v>32</v>
      </c>
      <c r="B247" s="63" t="str">
        <f t="shared" si="47"/>
        <v xml:space="preserve"> </v>
      </c>
      <c r="C247" s="83" t="str">
        <f t="shared" si="44"/>
        <v xml:space="preserve">  </v>
      </c>
      <c r="D247" s="83" t="str">
        <f t="shared" si="45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427000</v>
      </c>
      <c r="L247" s="88">
        <f>SUM(L248,L273,L310,L372,L365)</f>
        <v>427000</v>
      </c>
      <c r="M247" s="88">
        <f>SUM(M248,M273,M310,M372,M365)</f>
        <v>427000</v>
      </c>
      <c r="N247" s="82"/>
    </row>
    <row r="248" spans="1:14" x14ac:dyDescent="0.3">
      <c r="A248" s="62">
        <f t="shared" si="43"/>
        <v>321</v>
      </c>
      <c r="B248" s="63" t="str">
        <f t="shared" si="47"/>
        <v xml:space="preserve"> </v>
      </c>
      <c r="C248" s="83" t="str">
        <f t="shared" si="44"/>
        <v xml:space="preserve">  </v>
      </c>
      <c r="D248" s="83" t="str">
        <f t="shared" si="45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290000</v>
      </c>
      <c r="L248" s="88">
        <f t="shared" ref="L248:M248" si="49">SUM(L249:L272)</f>
        <v>290000</v>
      </c>
      <c r="M248" s="88">
        <f t="shared" si="49"/>
        <v>290000</v>
      </c>
      <c r="N248" s="82"/>
    </row>
    <row r="249" spans="1:14" x14ac:dyDescent="0.3">
      <c r="A249" s="62">
        <f t="shared" si="43"/>
        <v>3211</v>
      </c>
      <c r="B249" s="63">
        <f t="shared" si="47"/>
        <v>32</v>
      </c>
      <c r="C249" s="83" t="str">
        <f t="shared" si="44"/>
        <v>091</v>
      </c>
      <c r="D249" s="83" t="str">
        <f t="shared" si="45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/>
      <c r="L249" s="164"/>
      <c r="M249" s="164"/>
      <c r="N249" s="82">
        <v>3210</v>
      </c>
    </row>
    <row r="250" spans="1:14" x14ac:dyDescent="0.3">
      <c r="A250" s="62">
        <f t="shared" si="43"/>
        <v>3211</v>
      </c>
      <c r="B250" s="63" t="str">
        <f t="shared" si="47"/>
        <v xml:space="preserve"> </v>
      </c>
      <c r="C250" s="83" t="str">
        <f t="shared" si="44"/>
        <v xml:space="preserve">  </v>
      </c>
      <c r="D250" s="83" t="str">
        <f t="shared" si="45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3">
      <c r="A251" s="62">
        <f t="shared" si="43"/>
        <v>3211</v>
      </c>
      <c r="B251" s="63" t="str">
        <f t="shared" si="47"/>
        <v xml:space="preserve"> </v>
      </c>
      <c r="C251" s="83" t="str">
        <f t="shared" si="44"/>
        <v xml:space="preserve">  </v>
      </c>
      <c r="D251" s="83" t="str">
        <f t="shared" si="45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/>
      <c r="L251" s="164"/>
      <c r="M251" s="164"/>
      <c r="N251" s="82">
        <v>5410</v>
      </c>
    </row>
    <row r="252" spans="1:14" x14ac:dyDescent="0.3">
      <c r="A252" s="62">
        <f t="shared" si="43"/>
        <v>3211</v>
      </c>
      <c r="B252" s="63" t="str">
        <f t="shared" si="47"/>
        <v xml:space="preserve"> </v>
      </c>
      <c r="C252" s="83" t="str">
        <f t="shared" si="44"/>
        <v xml:space="preserve">  </v>
      </c>
      <c r="D252" s="83" t="str">
        <f t="shared" si="45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/>
      <c r="L252" s="164"/>
      <c r="M252" s="164"/>
      <c r="N252" s="82">
        <v>6210</v>
      </c>
    </row>
    <row r="253" spans="1:14" x14ac:dyDescent="0.3">
      <c r="A253" s="62">
        <f t="shared" si="43"/>
        <v>3211</v>
      </c>
      <c r="B253" s="63" t="str">
        <f t="shared" si="47"/>
        <v xml:space="preserve"> </v>
      </c>
      <c r="C253" s="83" t="str">
        <f t="shared" si="44"/>
        <v xml:space="preserve">  </v>
      </c>
      <c r="D253" s="83" t="str">
        <f t="shared" si="45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3">
      <c r="A254" s="62">
        <f t="shared" si="43"/>
        <v>3211</v>
      </c>
      <c r="B254" s="63" t="str">
        <f t="shared" si="47"/>
        <v xml:space="preserve"> </v>
      </c>
      <c r="C254" s="83" t="str">
        <f t="shared" si="44"/>
        <v xml:space="preserve">  </v>
      </c>
      <c r="D254" s="83" t="str">
        <f t="shared" si="45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3">
      <c r="A255" s="62">
        <f t="shared" si="43"/>
        <v>3212</v>
      </c>
      <c r="B255" s="63">
        <f t="shared" si="47"/>
        <v>32</v>
      </c>
      <c r="C255" s="83" t="str">
        <f t="shared" si="44"/>
        <v>091</v>
      </c>
      <c r="D255" s="83" t="str">
        <f t="shared" si="45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3">
      <c r="A256" s="62">
        <f t="shared" si="43"/>
        <v>3212</v>
      </c>
      <c r="B256" s="63" t="str">
        <f t="shared" si="47"/>
        <v xml:space="preserve"> </v>
      </c>
      <c r="C256" s="83" t="str">
        <f t="shared" si="44"/>
        <v xml:space="preserve">  </v>
      </c>
      <c r="D256" s="83" t="str">
        <f t="shared" si="45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3">
      <c r="A257" s="62">
        <f t="shared" si="43"/>
        <v>3212</v>
      </c>
      <c r="B257" s="63" t="str">
        <f t="shared" si="47"/>
        <v xml:space="preserve"> </v>
      </c>
      <c r="C257" s="83" t="str">
        <f t="shared" si="44"/>
        <v xml:space="preserve">  </v>
      </c>
      <c r="D257" s="83" t="str">
        <f t="shared" si="45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280000</v>
      </c>
      <c r="L257" s="164">
        <v>280000</v>
      </c>
      <c r="M257" s="164">
        <v>280000</v>
      </c>
      <c r="N257" s="82">
        <v>5410</v>
      </c>
    </row>
    <row r="258" spans="1:14" x14ac:dyDescent="0.3">
      <c r="A258" s="62">
        <f t="shared" si="43"/>
        <v>3212</v>
      </c>
      <c r="B258" s="63" t="str">
        <f t="shared" si="47"/>
        <v xml:space="preserve"> </v>
      </c>
      <c r="C258" s="83" t="str">
        <f t="shared" si="44"/>
        <v xml:space="preserve">  </v>
      </c>
      <c r="D258" s="83" t="str">
        <f t="shared" si="45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3">
      <c r="A259" s="62">
        <f t="shared" si="43"/>
        <v>3212</v>
      </c>
      <c r="B259" s="63" t="str">
        <f t="shared" si="47"/>
        <v xml:space="preserve"> </v>
      </c>
      <c r="C259" s="83" t="str">
        <f t="shared" si="44"/>
        <v xml:space="preserve">  </v>
      </c>
      <c r="D259" s="83" t="str">
        <f t="shared" si="45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3">
      <c r="A260" s="62">
        <f t="shared" si="43"/>
        <v>3212</v>
      </c>
      <c r="B260" s="63" t="str">
        <f t="shared" si="47"/>
        <v xml:space="preserve"> </v>
      </c>
      <c r="C260" s="83" t="str">
        <f t="shared" si="44"/>
        <v xml:space="preserve">  </v>
      </c>
      <c r="D260" s="83" t="str">
        <f t="shared" si="45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3">
      <c r="A261" s="62">
        <f t="shared" si="43"/>
        <v>3213</v>
      </c>
      <c r="B261" s="63">
        <f t="shared" si="47"/>
        <v>32</v>
      </c>
      <c r="C261" s="83" t="str">
        <f t="shared" si="44"/>
        <v>091</v>
      </c>
      <c r="D261" s="83" t="str">
        <f t="shared" si="45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/>
      <c r="L261" s="164"/>
      <c r="M261" s="164"/>
      <c r="N261" s="82">
        <v>3210</v>
      </c>
    </row>
    <row r="262" spans="1:14" x14ac:dyDescent="0.3">
      <c r="A262" s="62">
        <f t="shared" si="43"/>
        <v>3213</v>
      </c>
      <c r="B262" s="63" t="str">
        <f t="shared" si="47"/>
        <v xml:space="preserve"> </v>
      </c>
      <c r="C262" s="83" t="str">
        <f t="shared" si="44"/>
        <v xml:space="preserve">  </v>
      </c>
      <c r="D262" s="83" t="str">
        <f t="shared" si="45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3">
      <c r="A263" s="62">
        <f t="shared" si="43"/>
        <v>3213</v>
      </c>
      <c r="B263" s="63" t="str">
        <f t="shared" si="47"/>
        <v xml:space="preserve"> </v>
      </c>
      <c r="C263" s="83" t="str">
        <f t="shared" si="44"/>
        <v xml:space="preserve">  </v>
      </c>
      <c r="D263" s="83" t="str">
        <f t="shared" si="45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>
        <v>5000</v>
      </c>
      <c r="L263" s="164">
        <v>5000</v>
      </c>
      <c r="M263" s="164">
        <v>5000</v>
      </c>
      <c r="N263" s="82">
        <v>5410</v>
      </c>
    </row>
    <row r="264" spans="1:14" x14ac:dyDescent="0.3">
      <c r="A264" s="62">
        <f t="shared" si="43"/>
        <v>3213</v>
      </c>
      <c r="B264" s="63" t="str">
        <f t="shared" si="47"/>
        <v xml:space="preserve"> </v>
      </c>
      <c r="C264" s="83" t="str">
        <f t="shared" si="44"/>
        <v xml:space="preserve">  </v>
      </c>
      <c r="D264" s="83" t="str">
        <f t="shared" si="45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3">
      <c r="A265" s="62">
        <f t="shared" si="43"/>
        <v>3213</v>
      </c>
      <c r="B265" s="63" t="str">
        <f t="shared" si="47"/>
        <v xml:space="preserve"> </v>
      </c>
      <c r="C265" s="83" t="str">
        <f t="shared" si="44"/>
        <v xml:space="preserve">  </v>
      </c>
      <c r="D265" s="83" t="str">
        <f t="shared" si="45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3">
      <c r="A266" s="62">
        <f t="shared" si="43"/>
        <v>3213</v>
      </c>
      <c r="B266" s="63" t="str">
        <f t="shared" si="47"/>
        <v xml:space="preserve"> </v>
      </c>
      <c r="C266" s="83" t="str">
        <f t="shared" si="44"/>
        <v xml:space="preserve">  </v>
      </c>
      <c r="D266" s="83" t="str">
        <f t="shared" si="45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3">
      <c r="A267" s="62">
        <f t="shared" si="43"/>
        <v>3214</v>
      </c>
      <c r="B267" s="63">
        <f t="shared" si="47"/>
        <v>32</v>
      </c>
      <c r="C267" s="83" t="str">
        <f t="shared" si="44"/>
        <v>091</v>
      </c>
      <c r="D267" s="83" t="str">
        <f t="shared" si="45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 x14ac:dyDescent="0.3">
      <c r="A268" s="62">
        <f t="shared" si="43"/>
        <v>3214</v>
      </c>
      <c r="B268" s="63" t="str">
        <f t="shared" si="47"/>
        <v xml:space="preserve"> </v>
      </c>
      <c r="C268" s="83" t="str">
        <f t="shared" si="44"/>
        <v xml:space="preserve">  </v>
      </c>
      <c r="D268" s="83" t="str">
        <f t="shared" si="45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3">
      <c r="A269" s="62">
        <f t="shared" si="43"/>
        <v>3214</v>
      </c>
      <c r="B269" s="63" t="str">
        <f t="shared" si="47"/>
        <v xml:space="preserve"> </v>
      </c>
      <c r="C269" s="83" t="str">
        <f t="shared" si="44"/>
        <v xml:space="preserve">  </v>
      </c>
      <c r="D269" s="83" t="str">
        <f t="shared" si="45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>
        <v>5000</v>
      </c>
      <c r="L269" s="164">
        <v>5000</v>
      </c>
      <c r="M269" s="164">
        <v>5000</v>
      </c>
      <c r="N269" s="82">
        <v>5410</v>
      </c>
    </row>
    <row r="270" spans="1:14" x14ac:dyDescent="0.3">
      <c r="A270" s="62">
        <f t="shared" si="43"/>
        <v>3214</v>
      </c>
      <c r="B270" s="63" t="str">
        <f t="shared" si="47"/>
        <v xml:space="preserve"> </v>
      </c>
      <c r="C270" s="83" t="str">
        <f t="shared" si="44"/>
        <v xml:space="preserve">  </v>
      </c>
      <c r="D270" s="83" t="str">
        <f t="shared" si="45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3">
      <c r="A271" s="62">
        <f t="shared" si="43"/>
        <v>3214</v>
      </c>
      <c r="B271" s="63" t="str">
        <f t="shared" si="47"/>
        <v xml:space="preserve"> </v>
      </c>
      <c r="C271" s="83" t="str">
        <f t="shared" si="44"/>
        <v xml:space="preserve">  </v>
      </c>
      <c r="D271" s="83" t="str">
        <f t="shared" si="45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3">
      <c r="A272" s="62">
        <f t="shared" si="43"/>
        <v>3214</v>
      </c>
      <c r="B272" s="63" t="str">
        <f t="shared" si="47"/>
        <v xml:space="preserve"> </v>
      </c>
      <c r="C272" s="83" t="str">
        <f t="shared" si="44"/>
        <v xml:space="preserve">  </v>
      </c>
      <c r="D272" s="83" t="str">
        <f t="shared" si="45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3">
      <c r="A273" s="62">
        <f t="shared" si="43"/>
        <v>322</v>
      </c>
      <c r="B273" s="63" t="str">
        <f t="shared" si="47"/>
        <v xml:space="preserve"> </v>
      </c>
      <c r="C273" s="83" t="str">
        <f t="shared" si="44"/>
        <v xml:space="preserve">  </v>
      </c>
      <c r="D273" s="83" t="str">
        <f t="shared" si="45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47000</v>
      </c>
      <c r="L273" s="88">
        <f t="shared" ref="L273:M273" si="50">SUM(L274:L309)</f>
        <v>47000</v>
      </c>
      <c r="M273" s="88">
        <f t="shared" si="50"/>
        <v>47000</v>
      </c>
      <c r="N273" s="82"/>
    </row>
    <row r="274" spans="1:14" ht="25.5" customHeight="1" x14ac:dyDescent="0.3">
      <c r="A274" s="62">
        <f t="shared" si="43"/>
        <v>3221</v>
      </c>
      <c r="B274" s="63">
        <f t="shared" si="47"/>
        <v>32</v>
      </c>
      <c r="C274" s="83" t="str">
        <f t="shared" si="44"/>
        <v>091</v>
      </c>
      <c r="D274" s="83" t="str">
        <f t="shared" si="45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/>
      <c r="L274" s="164"/>
      <c r="M274" s="164"/>
      <c r="N274" s="82">
        <v>3210</v>
      </c>
    </row>
    <row r="275" spans="1:14" x14ac:dyDescent="0.3">
      <c r="A275" s="62">
        <f t="shared" si="43"/>
        <v>3221</v>
      </c>
      <c r="B275" s="63" t="str">
        <f t="shared" si="47"/>
        <v xml:space="preserve"> </v>
      </c>
      <c r="C275" s="83" t="str">
        <f t="shared" si="44"/>
        <v xml:space="preserve">  </v>
      </c>
      <c r="D275" s="83" t="str">
        <f t="shared" si="45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3">
      <c r="A276" s="62">
        <f t="shared" si="43"/>
        <v>3221</v>
      </c>
      <c r="B276" s="63" t="str">
        <f t="shared" si="47"/>
        <v xml:space="preserve"> </v>
      </c>
      <c r="C276" s="83" t="str">
        <f t="shared" si="44"/>
        <v xml:space="preserve">  </v>
      </c>
      <c r="D276" s="83" t="str">
        <f t="shared" si="45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/>
      <c r="L276" s="164"/>
      <c r="M276" s="164"/>
      <c r="N276" s="82">
        <v>5410</v>
      </c>
    </row>
    <row r="277" spans="1:14" x14ac:dyDescent="0.3">
      <c r="A277" s="62">
        <f t="shared" si="43"/>
        <v>3221</v>
      </c>
      <c r="B277" s="63" t="str">
        <f t="shared" si="47"/>
        <v xml:space="preserve"> </v>
      </c>
      <c r="C277" s="83" t="str">
        <f t="shared" si="44"/>
        <v xml:space="preserve">  </v>
      </c>
      <c r="D277" s="83" t="str">
        <f t="shared" si="45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3">
      <c r="A278" s="62">
        <f t="shared" si="43"/>
        <v>3221</v>
      </c>
      <c r="B278" s="63" t="str">
        <f t="shared" si="47"/>
        <v xml:space="preserve"> </v>
      </c>
      <c r="C278" s="83" t="str">
        <f t="shared" si="44"/>
        <v xml:space="preserve">  </v>
      </c>
      <c r="D278" s="83" t="str">
        <f t="shared" si="45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3">
      <c r="A279" s="62">
        <f t="shared" si="43"/>
        <v>3221</v>
      </c>
      <c r="B279" s="63" t="str">
        <f t="shared" si="47"/>
        <v xml:space="preserve"> </v>
      </c>
      <c r="C279" s="83" t="str">
        <f t="shared" si="44"/>
        <v xml:space="preserve">  </v>
      </c>
      <c r="D279" s="83" t="str">
        <f t="shared" si="45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3">
      <c r="A280" s="62">
        <f t="shared" si="43"/>
        <v>3222</v>
      </c>
      <c r="B280" s="63">
        <f t="shared" si="47"/>
        <v>32</v>
      </c>
      <c r="C280" s="83" t="str">
        <f t="shared" si="44"/>
        <v>091</v>
      </c>
      <c r="D280" s="83" t="str">
        <f t="shared" si="45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/>
      <c r="L280" s="164"/>
      <c r="M280" s="164"/>
      <c r="N280" s="82">
        <v>3210</v>
      </c>
    </row>
    <row r="281" spans="1:14" x14ac:dyDescent="0.3">
      <c r="A281" s="62">
        <f t="shared" si="43"/>
        <v>3222</v>
      </c>
      <c r="B281" s="63" t="str">
        <f t="shared" si="47"/>
        <v xml:space="preserve"> </v>
      </c>
      <c r="C281" s="83" t="str">
        <f t="shared" si="44"/>
        <v xml:space="preserve">  </v>
      </c>
      <c r="D281" s="83" t="str">
        <f t="shared" si="45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3">
      <c r="A282" s="62">
        <f t="shared" si="43"/>
        <v>3222</v>
      </c>
      <c r="B282" s="63" t="str">
        <f t="shared" si="47"/>
        <v xml:space="preserve"> </v>
      </c>
      <c r="C282" s="83" t="str">
        <f t="shared" si="44"/>
        <v xml:space="preserve">  </v>
      </c>
      <c r="D282" s="83" t="str">
        <f t="shared" si="45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>
        <v>47000</v>
      </c>
      <c r="L282" s="164">
        <v>47000</v>
      </c>
      <c r="M282" s="164">
        <v>47000</v>
      </c>
      <c r="N282" s="82">
        <v>5410</v>
      </c>
    </row>
    <row r="283" spans="1:14" x14ac:dyDescent="0.3">
      <c r="A283" s="62">
        <f t="shared" si="43"/>
        <v>3222</v>
      </c>
      <c r="B283" s="63" t="str">
        <f t="shared" si="47"/>
        <v xml:space="preserve"> </v>
      </c>
      <c r="C283" s="83" t="str">
        <f t="shared" si="44"/>
        <v xml:space="preserve">  </v>
      </c>
      <c r="D283" s="83" t="str">
        <f t="shared" si="45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3">
      <c r="A284" s="62">
        <f t="shared" si="43"/>
        <v>3222</v>
      </c>
      <c r="B284" s="63" t="str">
        <f t="shared" si="47"/>
        <v xml:space="preserve"> </v>
      </c>
      <c r="C284" s="83" t="str">
        <f t="shared" si="44"/>
        <v xml:space="preserve">  </v>
      </c>
      <c r="D284" s="83" t="str">
        <f t="shared" si="45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3">
      <c r="A285" s="62">
        <f t="shared" si="43"/>
        <v>3222</v>
      </c>
      <c r="B285" s="63" t="str">
        <f t="shared" si="47"/>
        <v xml:space="preserve"> </v>
      </c>
      <c r="C285" s="83" t="str">
        <f t="shared" si="44"/>
        <v xml:space="preserve">  </v>
      </c>
      <c r="D285" s="83" t="str">
        <f t="shared" si="45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3">
      <c r="A286" s="62">
        <f t="shared" si="43"/>
        <v>3223</v>
      </c>
      <c r="B286" s="63">
        <f t="shared" si="47"/>
        <v>32</v>
      </c>
      <c r="C286" s="83" t="str">
        <f t="shared" si="44"/>
        <v>091</v>
      </c>
      <c r="D286" s="83" t="str">
        <f t="shared" si="45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3">
      <c r="A287" s="62">
        <f t="shared" si="43"/>
        <v>3223</v>
      </c>
      <c r="B287" s="63" t="str">
        <f t="shared" si="47"/>
        <v xml:space="preserve"> </v>
      </c>
      <c r="C287" s="83" t="str">
        <f t="shared" si="44"/>
        <v xml:space="preserve">  </v>
      </c>
      <c r="D287" s="83" t="str">
        <f t="shared" si="45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3">
      <c r="A288" s="62">
        <f t="shared" si="43"/>
        <v>3223</v>
      </c>
      <c r="B288" s="63" t="str">
        <f t="shared" si="47"/>
        <v xml:space="preserve"> </v>
      </c>
      <c r="C288" s="83" t="str">
        <f t="shared" si="44"/>
        <v xml:space="preserve">  </v>
      </c>
      <c r="D288" s="83" t="str">
        <f t="shared" si="45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3">
      <c r="A289" s="62">
        <f t="shared" si="43"/>
        <v>3223</v>
      </c>
      <c r="B289" s="63" t="str">
        <f t="shared" si="47"/>
        <v xml:space="preserve"> </v>
      </c>
      <c r="C289" s="83" t="str">
        <f t="shared" si="44"/>
        <v xml:space="preserve">  </v>
      </c>
      <c r="D289" s="83" t="str">
        <f t="shared" si="45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3">
      <c r="A290" s="62">
        <f t="shared" si="43"/>
        <v>3223</v>
      </c>
      <c r="B290" s="63" t="str">
        <f t="shared" si="47"/>
        <v xml:space="preserve"> </v>
      </c>
      <c r="C290" s="83" t="str">
        <f t="shared" si="44"/>
        <v xml:space="preserve">  </v>
      </c>
      <c r="D290" s="83" t="str">
        <f t="shared" si="45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3">
      <c r="A291" s="62">
        <f t="shared" si="43"/>
        <v>3223</v>
      </c>
      <c r="B291" s="63" t="str">
        <f t="shared" si="47"/>
        <v xml:space="preserve"> </v>
      </c>
      <c r="C291" s="83" t="str">
        <f t="shared" si="44"/>
        <v xml:space="preserve">  </v>
      </c>
      <c r="D291" s="83" t="str">
        <f t="shared" si="45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3">
      <c r="A292" s="62">
        <f t="shared" si="43"/>
        <v>3224</v>
      </c>
      <c r="B292" s="63">
        <f t="shared" si="47"/>
        <v>32</v>
      </c>
      <c r="C292" s="83" t="str">
        <f t="shared" si="44"/>
        <v>091</v>
      </c>
      <c r="D292" s="83" t="str">
        <f t="shared" si="45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3">
      <c r="A293" s="62">
        <f t="shared" ref="A293:A356" si="51">G293</f>
        <v>3224</v>
      </c>
      <c r="B293" s="63" t="str">
        <f t="shared" si="47"/>
        <v xml:space="preserve"> </v>
      </c>
      <c r="C293" s="83" t="str">
        <f t="shared" si="44"/>
        <v xml:space="preserve">  </v>
      </c>
      <c r="D293" s="83" t="str">
        <f t="shared" si="45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3">
      <c r="A294" s="62">
        <f t="shared" si="51"/>
        <v>3224</v>
      </c>
      <c r="B294" s="63" t="str">
        <f t="shared" si="47"/>
        <v xml:space="preserve"> </v>
      </c>
      <c r="C294" s="83" t="str">
        <f t="shared" si="44"/>
        <v xml:space="preserve">  </v>
      </c>
      <c r="D294" s="83" t="str">
        <f t="shared" si="45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 x14ac:dyDescent="0.3">
      <c r="A295" s="62">
        <f t="shared" si="51"/>
        <v>3224</v>
      </c>
      <c r="B295" s="63" t="str">
        <f t="shared" si="47"/>
        <v xml:space="preserve"> </v>
      </c>
      <c r="C295" s="83" t="str">
        <f t="shared" si="44"/>
        <v xml:space="preserve">  </v>
      </c>
      <c r="D295" s="83" t="str">
        <f t="shared" si="45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3">
      <c r="A296" s="62">
        <f t="shared" si="51"/>
        <v>3224</v>
      </c>
      <c r="B296" s="63" t="str">
        <f t="shared" si="47"/>
        <v xml:space="preserve"> </v>
      </c>
      <c r="C296" s="83" t="str">
        <f t="shared" si="44"/>
        <v xml:space="preserve">  </v>
      </c>
      <c r="D296" s="83" t="str">
        <f t="shared" si="45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3">
      <c r="A297" s="62">
        <f t="shared" si="51"/>
        <v>3224</v>
      </c>
      <c r="B297" s="63" t="str">
        <f t="shared" si="47"/>
        <v xml:space="preserve"> </v>
      </c>
      <c r="C297" s="83" t="str">
        <f t="shared" si="44"/>
        <v xml:space="preserve">  </v>
      </c>
      <c r="D297" s="83" t="str">
        <f t="shared" si="45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3">
      <c r="A298" s="62">
        <f t="shared" si="51"/>
        <v>3225</v>
      </c>
      <c r="B298" s="63">
        <f t="shared" si="47"/>
        <v>32</v>
      </c>
      <c r="C298" s="83" t="str">
        <f t="shared" si="44"/>
        <v>091</v>
      </c>
      <c r="D298" s="83" t="str">
        <f t="shared" si="45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/>
      <c r="L298" s="164"/>
      <c r="M298" s="164"/>
      <c r="N298" s="82">
        <v>3210</v>
      </c>
    </row>
    <row r="299" spans="1:14" x14ac:dyDescent="0.3">
      <c r="A299" s="62">
        <f t="shared" si="51"/>
        <v>3225</v>
      </c>
      <c r="B299" s="63" t="str">
        <f t="shared" si="47"/>
        <v xml:space="preserve"> </v>
      </c>
      <c r="C299" s="83" t="str">
        <f t="shared" si="44"/>
        <v xml:space="preserve">  </v>
      </c>
      <c r="D299" s="83" t="str">
        <f t="shared" si="45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3">
      <c r="A300" s="62">
        <f t="shared" si="51"/>
        <v>3225</v>
      </c>
      <c r="B300" s="63" t="str">
        <f t="shared" si="47"/>
        <v xml:space="preserve"> </v>
      </c>
      <c r="C300" s="83" t="str">
        <f t="shared" si="44"/>
        <v xml:space="preserve">  </v>
      </c>
      <c r="D300" s="83" t="str">
        <f t="shared" si="45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/>
      <c r="L300" s="164"/>
      <c r="M300" s="164"/>
      <c r="N300" s="82">
        <v>5410</v>
      </c>
    </row>
    <row r="301" spans="1:14" x14ac:dyDescent="0.3">
      <c r="A301" s="62">
        <f t="shared" si="51"/>
        <v>3225</v>
      </c>
      <c r="B301" s="63" t="str">
        <f t="shared" si="47"/>
        <v xml:space="preserve"> </v>
      </c>
      <c r="C301" s="83" t="str">
        <f t="shared" si="44"/>
        <v xml:space="preserve">  </v>
      </c>
      <c r="D301" s="83" t="str">
        <f t="shared" si="45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3">
      <c r="A302" s="62">
        <f t="shared" si="51"/>
        <v>3225</v>
      </c>
      <c r="B302" s="63" t="str">
        <f t="shared" si="47"/>
        <v xml:space="preserve"> </v>
      </c>
      <c r="C302" s="83" t="str">
        <f t="shared" si="44"/>
        <v xml:space="preserve">  </v>
      </c>
      <c r="D302" s="83" t="str">
        <f t="shared" si="45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3">
      <c r="A303" s="62">
        <f t="shared" si="51"/>
        <v>3225</v>
      </c>
      <c r="B303" s="63" t="str">
        <f t="shared" si="47"/>
        <v xml:space="preserve"> </v>
      </c>
      <c r="C303" s="83" t="str">
        <f t="shared" si="44"/>
        <v xml:space="preserve">  </v>
      </c>
      <c r="D303" s="83" t="str">
        <f t="shared" si="45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3">
      <c r="A304" s="62">
        <f t="shared" si="51"/>
        <v>3227</v>
      </c>
      <c r="B304" s="63">
        <f t="shared" si="47"/>
        <v>32</v>
      </c>
      <c r="C304" s="83" t="str">
        <f t="shared" si="44"/>
        <v>091</v>
      </c>
      <c r="D304" s="83" t="str">
        <f t="shared" si="45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3">
      <c r="A305" s="62">
        <f t="shared" si="51"/>
        <v>3227</v>
      </c>
      <c r="B305" s="63" t="str">
        <f t="shared" si="47"/>
        <v xml:space="preserve"> </v>
      </c>
      <c r="C305" s="83" t="str">
        <f t="shared" si="44"/>
        <v xml:space="preserve">  </v>
      </c>
      <c r="D305" s="83" t="str">
        <f t="shared" si="45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3">
      <c r="A306" s="62">
        <f t="shared" si="51"/>
        <v>3227</v>
      </c>
      <c r="B306" s="63" t="str">
        <f t="shared" si="47"/>
        <v xml:space="preserve"> </v>
      </c>
      <c r="C306" s="83" t="str">
        <f t="shared" si="44"/>
        <v xml:space="preserve">  </v>
      </c>
      <c r="D306" s="83" t="str">
        <f t="shared" si="45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3">
      <c r="A307" s="62">
        <f t="shared" si="51"/>
        <v>3227</v>
      </c>
      <c r="B307" s="63" t="str">
        <f t="shared" si="47"/>
        <v xml:space="preserve"> </v>
      </c>
      <c r="C307" s="83" t="str">
        <f t="shared" si="44"/>
        <v xml:space="preserve">  </v>
      </c>
      <c r="D307" s="83" t="str">
        <f t="shared" si="45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3">
      <c r="A308" s="62">
        <f t="shared" si="51"/>
        <v>3227</v>
      </c>
      <c r="B308" s="63" t="str">
        <f t="shared" si="47"/>
        <v xml:space="preserve"> </v>
      </c>
      <c r="C308" s="83" t="str">
        <f t="shared" si="44"/>
        <v xml:space="preserve">  </v>
      </c>
      <c r="D308" s="83" t="str">
        <f t="shared" si="45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3">
      <c r="A309" s="62">
        <f t="shared" si="51"/>
        <v>3227</v>
      </c>
      <c r="B309" s="63" t="str">
        <f t="shared" si="47"/>
        <v xml:space="preserve"> </v>
      </c>
      <c r="C309" s="83" t="str">
        <f t="shared" si="44"/>
        <v xml:space="preserve">  </v>
      </c>
      <c r="D309" s="83" t="str">
        <f t="shared" si="45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3">
      <c r="A310" s="62">
        <f t="shared" si="51"/>
        <v>323</v>
      </c>
      <c r="B310" s="63" t="str">
        <f t="shared" si="47"/>
        <v xml:space="preserve"> </v>
      </c>
      <c r="C310" s="83" t="str">
        <f t="shared" si="44"/>
        <v xml:space="preserve">  </v>
      </c>
      <c r="D310" s="83" t="str">
        <f t="shared" si="45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90000</v>
      </c>
      <c r="L310" s="88">
        <f t="shared" ref="L310:M310" si="52">SUM(L311:L364)</f>
        <v>90000</v>
      </c>
      <c r="M310" s="88">
        <f t="shared" si="52"/>
        <v>90000</v>
      </c>
      <c r="N310" s="82"/>
    </row>
    <row r="311" spans="1:14" x14ac:dyDescent="0.3">
      <c r="A311" s="62">
        <f t="shared" si="51"/>
        <v>3231</v>
      </c>
      <c r="B311" s="63">
        <f t="shared" si="47"/>
        <v>32</v>
      </c>
      <c r="C311" s="83" t="str">
        <f t="shared" si="44"/>
        <v>091</v>
      </c>
      <c r="D311" s="83" t="str">
        <f t="shared" si="45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/>
      <c r="L311" s="164"/>
      <c r="M311" s="164"/>
      <c r="N311" s="82">
        <v>3210</v>
      </c>
    </row>
    <row r="312" spans="1:14" x14ac:dyDescent="0.3">
      <c r="A312" s="62">
        <f t="shared" si="51"/>
        <v>3231</v>
      </c>
      <c r="B312" s="63" t="str">
        <f t="shared" si="47"/>
        <v xml:space="preserve"> </v>
      </c>
      <c r="C312" s="83" t="str">
        <f t="shared" si="44"/>
        <v xml:space="preserve">  </v>
      </c>
      <c r="D312" s="83" t="str">
        <f t="shared" si="45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3">
      <c r="A313" s="62">
        <f t="shared" si="51"/>
        <v>3231</v>
      </c>
      <c r="B313" s="63" t="str">
        <f t="shared" si="47"/>
        <v xml:space="preserve"> </v>
      </c>
      <c r="C313" s="83" t="str">
        <f t="shared" si="44"/>
        <v xml:space="preserve">  </v>
      </c>
      <c r="D313" s="83" t="str">
        <f t="shared" si="45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3">
      <c r="A314" s="62">
        <f t="shared" si="51"/>
        <v>3231</v>
      </c>
      <c r="B314" s="63" t="str">
        <f t="shared" si="47"/>
        <v xml:space="preserve"> </v>
      </c>
      <c r="C314" s="83" t="str">
        <f t="shared" si="44"/>
        <v xml:space="preserve">  </v>
      </c>
      <c r="D314" s="83" t="str">
        <f t="shared" si="45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3">
      <c r="A315" s="62">
        <f t="shared" si="51"/>
        <v>3231</v>
      </c>
      <c r="B315" s="63" t="str">
        <f t="shared" si="47"/>
        <v xml:space="preserve"> </v>
      </c>
      <c r="C315" s="83" t="str">
        <f t="shared" si="44"/>
        <v xml:space="preserve">  </v>
      </c>
      <c r="D315" s="83" t="str">
        <f t="shared" si="45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3">
      <c r="A316" s="62">
        <f t="shared" si="51"/>
        <v>3231</v>
      </c>
      <c r="B316" s="63" t="str">
        <f t="shared" si="47"/>
        <v xml:space="preserve"> </v>
      </c>
      <c r="C316" s="83" t="str">
        <f t="shared" si="44"/>
        <v xml:space="preserve">  </v>
      </c>
      <c r="D316" s="83" t="str">
        <f t="shared" si="45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3">
      <c r="A317" s="62">
        <f t="shared" si="51"/>
        <v>3232</v>
      </c>
      <c r="B317" s="63">
        <f t="shared" si="47"/>
        <v>32</v>
      </c>
      <c r="C317" s="83" t="str">
        <f t="shared" si="44"/>
        <v>091</v>
      </c>
      <c r="D317" s="83" t="str">
        <f t="shared" si="45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 x14ac:dyDescent="0.3">
      <c r="A318" s="62">
        <f t="shared" si="51"/>
        <v>3232</v>
      </c>
      <c r="B318" s="63" t="str">
        <f t="shared" si="47"/>
        <v xml:space="preserve"> </v>
      </c>
      <c r="C318" s="83" t="str">
        <f t="shared" ref="C318:C381" si="53">IF(H318&gt;0,LEFT(E318,3),"  ")</f>
        <v xml:space="preserve">  </v>
      </c>
      <c r="D318" s="83" t="str">
        <f t="shared" ref="D318:D381" si="54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3">
      <c r="A319" s="62">
        <f t="shared" si="51"/>
        <v>3232</v>
      </c>
      <c r="B319" s="63" t="str">
        <f t="shared" si="47"/>
        <v xml:space="preserve"> </v>
      </c>
      <c r="C319" s="83" t="str">
        <f t="shared" si="53"/>
        <v xml:space="preserve">  </v>
      </c>
      <c r="D319" s="83" t="str">
        <f t="shared" si="54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>
        <v>90000</v>
      </c>
      <c r="L319" s="164">
        <v>90000</v>
      </c>
      <c r="M319" s="164">
        <v>90000</v>
      </c>
      <c r="N319" s="82">
        <v>5410</v>
      </c>
    </row>
    <row r="320" spans="1:14" x14ac:dyDescent="0.3">
      <c r="A320" s="62">
        <f t="shared" si="51"/>
        <v>3232</v>
      </c>
      <c r="B320" s="63" t="str">
        <f t="shared" si="47"/>
        <v xml:space="preserve"> </v>
      </c>
      <c r="C320" s="83" t="str">
        <f t="shared" si="53"/>
        <v xml:space="preserve">  </v>
      </c>
      <c r="D320" s="83" t="str">
        <f t="shared" si="54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3">
      <c r="A321" s="62">
        <f t="shared" si="51"/>
        <v>3232</v>
      </c>
      <c r="B321" s="63" t="str">
        <f t="shared" si="47"/>
        <v xml:space="preserve"> </v>
      </c>
      <c r="C321" s="83" t="str">
        <f t="shared" si="53"/>
        <v xml:space="preserve">  </v>
      </c>
      <c r="D321" s="83" t="str">
        <f t="shared" si="54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3">
      <c r="A322" s="62">
        <f t="shared" si="51"/>
        <v>3232</v>
      </c>
      <c r="B322" s="63" t="str">
        <f t="shared" si="47"/>
        <v xml:space="preserve"> </v>
      </c>
      <c r="C322" s="83" t="str">
        <f t="shared" si="53"/>
        <v xml:space="preserve">  </v>
      </c>
      <c r="D322" s="83" t="str">
        <f t="shared" si="54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3">
      <c r="A323" s="62">
        <f t="shared" si="51"/>
        <v>3233</v>
      </c>
      <c r="B323" s="63">
        <f t="shared" si="47"/>
        <v>32</v>
      </c>
      <c r="C323" s="83" t="str">
        <f t="shared" si="53"/>
        <v>091</v>
      </c>
      <c r="D323" s="83" t="str">
        <f t="shared" si="54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3">
      <c r="A324" s="62">
        <f t="shared" si="51"/>
        <v>3233</v>
      </c>
      <c r="B324" s="63" t="str">
        <f t="shared" si="47"/>
        <v xml:space="preserve"> </v>
      </c>
      <c r="C324" s="83" t="str">
        <f t="shared" si="53"/>
        <v xml:space="preserve">  </v>
      </c>
      <c r="D324" s="83" t="str">
        <f t="shared" si="54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3">
      <c r="A325" s="62">
        <f t="shared" si="51"/>
        <v>3233</v>
      </c>
      <c r="B325" s="63" t="str">
        <f t="shared" si="47"/>
        <v xml:space="preserve"> </v>
      </c>
      <c r="C325" s="83" t="str">
        <f t="shared" si="53"/>
        <v xml:space="preserve">  </v>
      </c>
      <c r="D325" s="83" t="str">
        <f t="shared" si="54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3">
      <c r="A326" s="62">
        <f t="shared" si="51"/>
        <v>3233</v>
      </c>
      <c r="B326" s="63" t="str">
        <f t="shared" si="47"/>
        <v xml:space="preserve"> </v>
      </c>
      <c r="C326" s="83" t="str">
        <f t="shared" si="53"/>
        <v xml:space="preserve">  </v>
      </c>
      <c r="D326" s="83" t="str">
        <f t="shared" si="54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3">
      <c r="A327" s="62">
        <f t="shared" si="51"/>
        <v>3233</v>
      </c>
      <c r="B327" s="63" t="str">
        <f t="shared" si="47"/>
        <v xml:space="preserve"> </v>
      </c>
      <c r="C327" s="83" t="str">
        <f t="shared" si="53"/>
        <v xml:space="preserve">  </v>
      </c>
      <c r="D327" s="83" t="str">
        <f t="shared" si="54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3">
      <c r="A328" s="62">
        <f t="shared" si="51"/>
        <v>3233</v>
      </c>
      <c r="B328" s="63" t="str">
        <f t="shared" ref="B328:B391" si="55">IF(H328&gt;0,F328," ")</f>
        <v xml:space="preserve"> </v>
      </c>
      <c r="C328" s="83" t="str">
        <f t="shared" si="53"/>
        <v xml:space="preserve">  </v>
      </c>
      <c r="D328" s="83" t="str">
        <f t="shared" si="54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3">
      <c r="A329" s="62">
        <f t="shared" si="51"/>
        <v>3234</v>
      </c>
      <c r="B329" s="63">
        <f t="shared" si="55"/>
        <v>32</v>
      </c>
      <c r="C329" s="83" t="str">
        <f t="shared" si="53"/>
        <v>091</v>
      </c>
      <c r="D329" s="83" t="str">
        <f t="shared" si="54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3">
      <c r="A330" s="62">
        <f t="shared" si="51"/>
        <v>3234</v>
      </c>
      <c r="B330" s="63" t="str">
        <f t="shared" si="55"/>
        <v xml:space="preserve"> </v>
      </c>
      <c r="C330" s="83" t="str">
        <f t="shared" si="53"/>
        <v xml:space="preserve">  </v>
      </c>
      <c r="D330" s="83" t="str">
        <f t="shared" si="54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3">
      <c r="A331" s="62">
        <f t="shared" si="51"/>
        <v>3234</v>
      </c>
      <c r="B331" s="63" t="str">
        <f t="shared" si="55"/>
        <v xml:space="preserve"> </v>
      </c>
      <c r="C331" s="83" t="str">
        <f t="shared" si="53"/>
        <v xml:space="preserve">  </v>
      </c>
      <c r="D331" s="83" t="str">
        <f t="shared" si="54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3">
      <c r="A332" s="62">
        <f t="shared" si="51"/>
        <v>3234</v>
      </c>
      <c r="B332" s="63" t="str">
        <f t="shared" si="55"/>
        <v xml:space="preserve"> </v>
      </c>
      <c r="C332" s="83" t="str">
        <f t="shared" si="53"/>
        <v xml:space="preserve">  </v>
      </c>
      <c r="D332" s="83" t="str">
        <f t="shared" si="54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3">
      <c r="A333" s="62">
        <f t="shared" si="51"/>
        <v>3234</v>
      </c>
      <c r="B333" s="63" t="str">
        <f t="shared" si="55"/>
        <v xml:space="preserve"> </v>
      </c>
      <c r="C333" s="83" t="str">
        <f t="shared" si="53"/>
        <v xml:space="preserve">  </v>
      </c>
      <c r="D333" s="83" t="str">
        <f t="shared" si="54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3">
      <c r="A334" s="62">
        <f t="shared" si="51"/>
        <v>3234</v>
      </c>
      <c r="B334" s="63" t="str">
        <f t="shared" si="55"/>
        <v xml:space="preserve"> </v>
      </c>
      <c r="C334" s="83" t="str">
        <f t="shared" si="53"/>
        <v xml:space="preserve">  </v>
      </c>
      <c r="D334" s="83" t="str">
        <f t="shared" si="54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3">
      <c r="A335" s="62">
        <f t="shared" si="51"/>
        <v>3235</v>
      </c>
      <c r="B335" s="63">
        <f t="shared" si="55"/>
        <v>32</v>
      </c>
      <c r="C335" s="83" t="str">
        <f t="shared" si="53"/>
        <v>091</v>
      </c>
      <c r="D335" s="83" t="str">
        <f t="shared" si="54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3">
      <c r="A336" s="62">
        <f t="shared" si="51"/>
        <v>3235</v>
      </c>
      <c r="B336" s="63" t="str">
        <f t="shared" si="55"/>
        <v xml:space="preserve"> </v>
      </c>
      <c r="C336" s="83" t="str">
        <f t="shared" si="53"/>
        <v xml:space="preserve">  </v>
      </c>
      <c r="D336" s="83" t="str">
        <f t="shared" si="54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3">
      <c r="A337" s="62">
        <f t="shared" si="51"/>
        <v>3235</v>
      </c>
      <c r="B337" s="63" t="str">
        <f t="shared" si="55"/>
        <v xml:space="preserve"> </v>
      </c>
      <c r="C337" s="83" t="str">
        <f t="shared" si="53"/>
        <v xml:space="preserve">  </v>
      </c>
      <c r="D337" s="83" t="str">
        <f t="shared" si="54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3">
      <c r="A338" s="62">
        <f t="shared" si="51"/>
        <v>3235</v>
      </c>
      <c r="B338" s="63" t="str">
        <f t="shared" si="55"/>
        <v xml:space="preserve"> </v>
      </c>
      <c r="C338" s="83" t="str">
        <f t="shared" si="53"/>
        <v xml:space="preserve">  </v>
      </c>
      <c r="D338" s="83" t="str">
        <f t="shared" si="54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3">
      <c r="A339" s="62">
        <f t="shared" si="51"/>
        <v>3235</v>
      </c>
      <c r="B339" s="63" t="str">
        <f t="shared" si="55"/>
        <v xml:space="preserve"> </v>
      </c>
      <c r="C339" s="83" t="str">
        <f t="shared" si="53"/>
        <v xml:space="preserve">  </v>
      </c>
      <c r="D339" s="83" t="str">
        <f t="shared" si="54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3">
      <c r="A340" s="62">
        <f t="shared" si="51"/>
        <v>3235</v>
      </c>
      <c r="B340" s="63" t="str">
        <f t="shared" si="55"/>
        <v xml:space="preserve"> </v>
      </c>
      <c r="C340" s="83" t="str">
        <f t="shared" si="53"/>
        <v xml:space="preserve">  </v>
      </c>
      <c r="D340" s="83" t="str">
        <f t="shared" si="54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3">
      <c r="A341" s="62">
        <f t="shared" si="51"/>
        <v>3236</v>
      </c>
      <c r="B341" s="63">
        <f t="shared" si="55"/>
        <v>32</v>
      </c>
      <c r="C341" s="83" t="str">
        <f t="shared" si="53"/>
        <v>091</v>
      </c>
      <c r="D341" s="83" t="str">
        <f t="shared" si="54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3">
      <c r="A342" s="62">
        <f t="shared" si="51"/>
        <v>3236</v>
      </c>
      <c r="B342" s="63" t="str">
        <f t="shared" si="55"/>
        <v xml:space="preserve"> </v>
      </c>
      <c r="C342" s="83" t="str">
        <f t="shared" si="53"/>
        <v xml:space="preserve">  </v>
      </c>
      <c r="D342" s="83" t="str">
        <f t="shared" si="54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3">
      <c r="A343" s="62">
        <f t="shared" si="51"/>
        <v>3236</v>
      </c>
      <c r="B343" s="63" t="str">
        <f t="shared" si="55"/>
        <v xml:space="preserve"> </v>
      </c>
      <c r="C343" s="83" t="str">
        <f t="shared" si="53"/>
        <v xml:space="preserve">  </v>
      </c>
      <c r="D343" s="83" t="str">
        <f t="shared" si="54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3">
      <c r="A344" s="62">
        <f t="shared" si="51"/>
        <v>3236</v>
      </c>
      <c r="B344" s="63" t="str">
        <f t="shared" si="55"/>
        <v xml:space="preserve"> </v>
      </c>
      <c r="C344" s="83" t="str">
        <f t="shared" si="53"/>
        <v xml:space="preserve">  </v>
      </c>
      <c r="D344" s="83" t="str">
        <f t="shared" si="54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3">
      <c r="A345" s="62">
        <f t="shared" si="51"/>
        <v>3236</v>
      </c>
      <c r="B345" s="63" t="str">
        <f t="shared" si="55"/>
        <v xml:space="preserve"> </v>
      </c>
      <c r="C345" s="83" t="str">
        <f t="shared" si="53"/>
        <v xml:space="preserve">  </v>
      </c>
      <c r="D345" s="83" t="str">
        <f t="shared" si="54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3">
      <c r="A346" s="62">
        <f t="shared" si="51"/>
        <v>3236</v>
      </c>
      <c r="B346" s="63" t="str">
        <f t="shared" si="55"/>
        <v xml:space="preserve"> </v>
      </c>
      <c r="C346" s="83" t="str">
        <f t="shared" si="53"/>
        <v xml:space="preserve">  </v>
      </c>
      <c r="D346" s="83" t="str">
        <f t="shared" si="54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3">
      <c r="A347" s="62">
        <f t="shared" si="51"/>
        <v>3237</v>
      </c>
      <c r="B347" s="63">
        <f t="shared" si="55"/>
        <v>32</v>
      </c>
      <c r="C347" s="83" t="str">
        <f t="shared" si="53"/>
        <v>091</v>
      </c>
      <c r="D347" s="83" t="str">
        <f t="shared" si="54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3">
      <c r="A348" s="62">
        <f t="shared" si="51"/>
        <v>3237</v>
      </c>
      <c r="B348" s="63" t="str">
        <f t="shared" si="55"/>
        <v xml:space="preserve"> </v>
      </c>
      <c r="C348" s="83" t="str">
        <f t="shared" si="53"/>
        <v xml:space="preserve">  </v>
      </c>
      <c r="D348" s="83" t="str">
        <f t="shared" si="54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3">
      <c r="A349" s="62">
        <f t="shared" si="51"/>
        <v>3237</v>
      </c>
      <c r="B349" s="63" t="str">
        <f t="shared" si="55"/>
        <v xml:space="preserve"> </v>
      </c>
      <c r="C349" s="83" t="str">
        <f t="shared" si="53"/>
        <v xml:space="preserve">  </v>
      </c>
      <c r="D349" s="83" t="str">
        <f t="shared" si="54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/>
      <c r="L349" s="164"/>
      <c r="M349" s="164"/>
      <c r="N349" s="82">
        <v>5410</v>
      </c>
    </row>
    <row r="350" spans="1:14" x14ac:dyDescent="0.3">
      <c r="A350" s="62">
        <f t="shared" si="51"/>
        <v>3237</v>
      </c>
      <c r="B350" s="63" t="str">
        <f t="shared" si="55"/>
        <v xml:space="preserve"> </v>
      </c>
      <c r="C350" s="83" t="str">
        <f t="shared" si="53"/>
        <v xml:space="preserve">  </v>
      </c>
      <c r="D350" s="83" t="str">
        <f t="shared" si="54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3">
      <c r="A351" s="62">
        <f t="shared" si="51"/>
        <v>3237</v>
      </c>
      <c r="B351" s="63" t="str">
        <f t="shared" si="55"/>
        <v xml:space="preserve"> </v>
      </c>
      <c r="C351" s="83" t="str">
        <f t="shared" si="53"/>
        <v xml:space="preserve">  </v>
      </c>
      <c r="D351" s="83" t="str">
        <f t="shared" si="54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3">
      <c r="A352" s="62">
        <f t="shared" si="51"/>
        <v>3237</v>
      </c>
      <c r="B352" s="63" t="str">
        <f t="shared" si="55"/>
        <v xml:space="preserve"> </v>
      </c>
      <c r="C352" s="83" t="str">
        <f t="shared" si="53"/>
        <v xml:space="preserve">  </v>
      </c>
      <c r="D352" s="83" t="str">
        <f t="shared" si="54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3">
      <c r="A353" s="62">
        <f t="shared" si="51"/>
        <v>3238</v>
      </c>
      <c r="B353" s="63">
        <f t="shared" si="55"/>
        <v>32</v>
      </c>
      <c r="C353" s="83" t="str">
        <f t="shared" si="53"/>
        <v>091</v>
      </c>
      <c r="D353" s="83" t="str">
        <f t="shared" si="54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3">
      <c r="A354" s="62">
        <f t="shared" si="51"/>
        <v>3238</v>
      </c>
      <c r="B354" s="63" t="str">
        <f t="shared" si="55"/>
        <v xml:space="preserve"> </v>
      </c>
      <c r="C354" s="83" t="str">
        <f t="shared" si="53"/>
        <v xml:space="preserve">  </v>
      </c>
      <c r="D354" s="83" t="str">
        <f t="shared" si="54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3">
      <c r="A355" s="62">
        <f t="shared" si="51"/>
        <v>3238</v>
      </c>
      <c r="B355" s="63" t="str">
        <f t="shared" si="55"/>
        <v xml:space="preserve"> </v>
      </c>
      <c r="C355" s="83" t="str">
        <f t="shared" si="53"/>
        <v xml:space="preserve">  </v>
      </c>
      <c r="D355" s="83" t="str">
        <f t="shared" si="54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3">
      <c r="A356" s="62">
        <f t="shared" si="51"/>
        <v>3238</v>
      </c>
      <c r="B356" s="63" t="str">
        <f t="shared" si="55"/>
        <v xml:space="preserve"> </v>
      </c>
      <c r="C356" s="83" t="str">
        <f t="shared" si="53"/>
        <v xml:space="preserve">  </v>
      </c>
      <c r="D356" s="83" t="str">
        <f t="shared" si="54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3">
      <c r="A357" s="62">
        <f t="shared" ref="A357:A420" si="56">G357</f>
        <v>3238</v>
      </c>
      <c r="B357" s="63" t="str">
        <f t="shared" si="55"/>
        <v xml:space="preserve"> </v>
      </c>
      <c r="C357" s="83" t="str">
        <f t="shared" si="53"/>
        <v xml:space="preserve">  </v>
      </c>
      <c r="D357" s="83" t="str">
        <f t="shared" si="54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3">
      <c r="A358" s="62">
        <f t="shared" si="56"/>
        <v>3238</v>
      </c>
      <c r="B358" s="63" t="str">
        <f t="shared" si="55"/>
        <v xml:space="preserve"> </v>
      </c>
      <c r="C358" s="83" t="str">
        <f t="shared" si="53"/>
        <v xml:space="preserve">  </v>
      </c>
      <c r="D358" s="83" t="str">
        <f t="shared" si="54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3">
      <c r="A359" s="62">
        <f t="shared" si="56"/>
        <v>3239</v>
      </c>
      <c r="B359" s="63">
        <f t="shared" si="55"/>
        <v>32</v>
      </c>
      <c r="C359" s="83" t="str">
        <f t="shared" si="53"/>
        <v>091</v>
      </c>
      <c r="D359" s="83" t="str">
        <f t="shared" si="54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3">
      <c r="A360" s="62">
        <f t="shared" si="56"/>
        <v>3239</v>
      </c>
      <c r="B360" s="63" t="str">
        <f t="shared" si="55"/>
        <v xml:space="preserve"> </v>
      </c>
      <c r="C360" s="83" t="str">
        <f t="shared" si="53"/>
        <v xml:space="preserve">  </v>
      </c>
      <c r="D360" s="83" t="str">
        <f t="shared" si="54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3">
      <c r="A361" s="62">
        <f t="shared" si="56"/>
        <v>3239</v>
      </c>
      <c r="B361" s="63" t="str">
        <f t="shared" si="55"/>
        <v xml:space="preserve"> </v>
      </c>
      <c r="C361" s="83" t="str">
        <f t="shared" si="53"/>
        <v xml:space="preserve">  </v>
      </c>
      <c r="D361" s="83" t="str">
        <f t="shared" si="54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 x14ac:dyDescent="0.3">
      <c r="A362" s="62">
        <f t="shared" si="56"/>
        <v>3239</v>
      </c>
      <c r="B362" s="63" t="str">
        <f t="shared" si="55"/>
        <v xml:space="preserve"> </v>
      </c>
      <c r="C362" s="83" t="str">
        <f t="shared" si="53"/>
        <v xml:space="preserve">  </v>
      </c>
      <c r="D362" s="83" t="str">
        <f t="shared" si="54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3">
      <c r="A363" s="62">
        <f t="shared" si="56"/>
        <v>3239</v>
      </c>
      <c r="B363" s="63" t="str">
        <f t="shared" si="55"/>
        <v xml:space="preserve"> </v>
      </c>
      <c r="C363" s="83" t="str">
        <f t="shared" si="53"/>
        <v xml:space="preserve">  </v>
      </c>
      <c r="D363" s="83" t="str">
        <f t="shared" si="54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3">
      <c r="A364" s="62">
        <f t="shared" si="56"/>
        <v>3239</v>
      </c>
      <c r="B364" s="63" t="str">
        <f t="shared" si="55"/>
        <v xml:space="preserve"> </v>
      </c>
      <c r="C364" s="83" t="str">
        <f t="shared" si="53"/>
        <v xml:space="preserve">  </v>
      </c>
      <c r="D364" s="83" t="str">
        <f t="shared" si="54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6.4" x14ac:dyDescent="0.3">
      <c r="A365" s="62">
        <f t="shared" si="56"/>
        <v>324</v>
      </c>
      <c r="B365" s="63" t="str">
        <f t="shared" si="55"/>
        <v xml:space="preserve"> </v>
      </c>
      <c r="C365" s="83" t="str">
        <f t="shared" si="53"/>
        <v xml:space="preserve">  </v>
      </c>
      <c r="D365" s="83" t="str">
        <f t="shared" si="54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0</v>
      </c>
      <c r="L365" s="88">
        <f t="shared" ref="L365:M365" si="57">SUM(L366:L371)</f>
        <v>0</v>
      </c>
      <c r="M365" s="88">
        <f t="shared" si="57"/>
        <v>0</v>
      </c>
      <c r="N365" s="82"/>
    </row>
    <row r="366" spans="1:14" ht="25.5" customHeight="1" x14ac:dyDescent="0.3">
      <c r="A366" s="62">
        <f t="shared" si="56"/>
        <v>3241</v>
      </c>
      <c r="B366" s="63">
        <f t="shared" si="55"/>
        <v>32</v>
      </c>
      <c r="C366" s="83" t="str">
        <f t="shared" si="53"/>
        <v>091</v>
      </c>
      <c r="D366" s="83" t="str">
        <f t="shared" si="54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3">
      <c r="A367" s="62">
        <f t="shared" si="56"/>
        <v>3241</v>
      </c>
      <c r="B367" s="63" t="str">
        <f t="shared" si="55"/>
        <v xml:space="preserve"> </v>
      </c>
      <c r="C367" s="83" t="str">
        <f t="shared" si="53"/>
        <v xml:space="preserve">  </v>
      </c>
      <c r="D367" s="83" t="str">
        <f t="shared" si="54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3">
      <c r="A368" s="62">
        <f t="shared" si="56"/>
        <v>3241</v>
      </c>
      <c r="B368" s="63" t="str">
        <f t="shared" si="55"/>
        <v xml:space="preserve"> </v>
      </c>
      <c r="C368" s="83" t="str">
        <f t="shared" si="53"/>
        <v xml:space="preserve">  </v>
      </c>
      <c r="D368" s="83" t="str">
        <f t="shared" si="54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3">
      <c r="A369" s="62">
        <f t="shared" si="56"/>
        <v>3241</v>
      </c>
      <c r="B369" s="63" t="str">
        <f t="shared" si="55"/>
        <v xml:space="preserve"> </v>
      </c>
      <c r="C369" s="83" t="str">
        <f t="shared" si="53"/>
        <v xml:space="preserve">  </v>
      </c>
      <c r="D369" s="83" t="str">
        <f t="shared" si="54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3">
      <c r="A370" s="62">
        <f t="shared" si="56"/>
        <v>3241</v>
      </c>
      <c r="B370" s="63" t="str">
        <f t="shared" si="55"/>
        <v xml:space="preserve"> </v>
      </c>
      <c r="C370" s="83" t="str">
        <f t="shared" si="53"/>
        <v xml:space="preserve">  </v>
      </c>
      <c r="D370" s="83" t="str">
        <f t="shared" si="54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3">
      <c r="A371" s="62">
        <f t="shared" si="56"/>
        <v>3241</v>
      </c>
      <c r="B371" s="63" t="str">
        <f t="shared" si="55"/>
        <v xml:space="preserve"> </v>
      </c>
      <c r="C371" s="83" t="str">
        <f t="shared" si="53"/>
        <v xml:space="preserve">  </v>
      </c>
      <c r="D371" s="83" t="str">
        <f t="shared" si="54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6.4" x14ac:dyDescent="0.3">
      <c r="A372" s="62">
        <f t="shared" si="56"/>
        <v>329</v>
      </c>
      <c r="B372" s="63" t="str">
        <f t="shared" si="55"/>
        <v xml:space="preserve"> </v>
      </c>
      <c r="C372" s="83" t="str">
        <f t="shared" si="53"/>
        <v xml:space="preserve">  </v>
      </c>
      <c r="D372" s="83" t="str">
        <f t="shared" si="54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0</v>
      </c>
      <c r="L372" s="88">
        <f t="shared" ref="L372:M372" si="58">SUM(L373:L408)</f>
        <v>0</v>
      </c>
      <c r="M372" s="88">
        <f t="shared" si="58"/>
        <v>0</v>
      </c>
      <c r="N372" s="82"/>
    </row>
    <row r="373" spans="1:14" ht="25.5" customHeight="1" x14ac:dyDescent="0.3">
      <c r="A373" s="62">
        <f t="shared" si="56"/>
        <v>3291</v>
      </c>
      <c r="B373" s="63">
        <f t="shared" si="55"/>
        <v>32</v>
      </c>
      <c r="C373" s="83" t="str">
        <f t="shared" si="53"/>
        <v>091</v>
      </c>
      <c r="D373" s="83" t="str">
        <f t="shared" si="54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3">
      <c r="A374" s="62">
        <f t="shared" si="56"/>
        <v>3291</v>
      </c>
      <c r="B374" s="63" t="str">
        <f t="shared" si="55"/>
        <v xml:space="preserve"> </v>
      </c>
      <c r="C374" s="83" t="str">
        <f t="shared" si="53"/>
        <v xml:space="preserve">  </v>
      </c>
      <c r="D374" s="83" t="str">
        <f t="shared" si="54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3">
      <c r="A375" s="62">
        <f t="shared" si="56"/>
        <v>3291</v>
      </c>
      <c r="B375" s="63" t="str">
        <f t="shared" si="55"/>
        <v xml:space="preserve"> </v>
      </c>
      <c r="C375" s="83" t="str">
        <f t="shared" si="53"/>
        <v xml:space="preserve">  </v>
      </c>
      <c r="D375" s="83" t="str">
        <f t="shared" si="54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3">
      <c r="A376" s="62">
        <f t="shared" si="56"/>
        <v>3291</v>
      </c>
      <c r="B376" s="63" t="str">
        <f t="shared" si="55"/>
        <v xml:space="preserve"> </v>
      </c>
      <c r="C376" s="83" t="str">
        <f t="shared" si="53"/>
        <v xml:space="preserve">  </v>
      </c>
      <c r="D376" s="83" t="str">
        <f t="shared" si="54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3">
      <c r="A377" s="62">
        <f t="shared" si="56"/>
        <v>3291</v>
      </c>
      <c r="B377" s="63" t="str">
        <f t="shared" si="55"/>
        <v xml:space="preserve"> </v>
      </c>
      <c r="C377" s="83" t="str">
        <f t="shared" si="53"/>
        <v xml:space="preserve">  </v>
      </c>
      <c r="D377" s="83" t="str">
        <f t="shared" si="54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3">
      <c r="A378" s="62">
        <f t="shared" si="56"/>
        <v>3291</v>
      </c>
      <c r="B378" s="63" t="str">
        <f t="shared" si="55"/>
        <v xml:space="preserve"> </v>
      </c>
      <c r="C378" s="83" t="str">
        <f t="shared" si="53"/>
        <v xml:space="preserve">  </v>
      </c>
      <c r="D378" s="83" t="str">
        <f t="shared" si="54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3">
      <c r="A379" s="62">
        <f t="shared" si="56"/>
        <v>3292</v>
      </c>
      <c r="B379" s="63">
        <f t="shared" si="55"/>
        <v>32</v>
      </c>
      <c r="C379" s="83" t="str">
        <f t="shared" si="53"/>
        <v>091</v>
      </c>
      <c r="D379" s="83" t="str">
        <f t="shared" si="54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3">
      <c r="A380" s="62">
        <f t="shared" si="56"/>
        <v>3292</v>
      </c>
      <c r="B380" s="63" t="str">
        <f t="shared" si="55"/>
        <v xml:space="preserve"> </v>
      </c>
      <c r="C380" s="83" t="str">
        <f t="shared" si="53"/>
        <v xml:space="preserve">  </v>
      </c>
      <c r="D380" s="83" t="str">
        <f t="shared" si="54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3">
      <c r="A381" s="62">
        <f t="shared" si="56"/>
        <v>3292</v>
      </c>
      <c r="B381" s="63" t="str">
        <f t="shared" si="55"/>
        <v xml:space="preserve"> </v>
      </c>
      <c r="C381" s="83" t="str">
        <f t="shared" si="53"/>
        <v xml:space="preserve">  </v>
      </c>
      <c r="D381" s="83" t="str">
        <f t="shared" si="54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3">
      <c r="A382" s="62">
        <f t="shared" si="56"/>
        <v>3292</v>
      </c>
      <c r="B382" s="63" t="str">
        <f t="shared" si="55"/>
        <v xml:space="preserve"> </v>
      </c>
      <c r="C382" s="83" t="str">
        <f t="shared" ref="C382:C445" si="59">IF(H382&gt;0,LEFT(E382,3),"  ")</f>
        <v xml:space="preserve">  </v>
      </c>
      <c r="D382" s="83" t="str">
        <f t="shared" ref="D382:D445" si="60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3">
      <c r="A383" s="62">
        <f t="shared" si="56"/>
        <v>3292</v>
      </c>
      <c r="B383" s="63" t="str">
        <f t="shared" si="55"/>
        <v xml:space="preserve"> </v>
      </c>
      <c r="C383" s="83" t="str">
        <f t="shared" si="59"/>
        <v xml:space="preserve">  </v>
      </c>
      <c r="D383" s="83" t="str">
        <f t="shared" si="60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3">
      <c r="A384" s="62">
        <f t="shared" si="56"/>
        <v>3292</v>
      </c>
      <c r="B384" s="63" t="str">
        <f t="shared" si="55"/>
        <v xml:space="preserve"> </v>
      </c>
      <c r="C384" s="83" t="str">
        <f t="shared" si="59"/>
        <v xml:space="preserve">  </v>
      </c>
      <c r="D384" s="83" t="str">
        <f t="shared" si="60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3">
      <c r="A385" s="62">
        <f t="shared" si="56"/>
        <v>3293</v>
      </c>
      <c r="B385" s="63">
        <f t="shared" si="55"/>
        <v>32</v>
      </c>
      <c r="C385" s="83" t="str">
        <f t="shared" si="59"/>
        <v>091</v>
      </c>
      <c r="D385" s="83" t="str">
        <f t="shared" si="60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/>
      <c r="L385" s="164"/>
      <c r="M385" s="164"/>
      <c r="N385" s="82">
        <v>3210</v>
      </c>
    </row>
    <row r="386" spans="1:14" x14ac:dyDescent="0.3">
      <c r="A386" s="62">
        <f t="shared" si="56"/>
        <v>3293</v>
      </c>
      <c r="B386" s="63" t="str">
        <f t="shared" si="55"/>
        <v xml:space="preserve"> </v>
      </c>
      <c r="C386" s="83" t="str">
        <f t="shared" si="59"/>
        <v xml:space="preserve">  </v>
      </c>
      <c r="D386" s="83" t="str">
        <f t="shared" si="60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3">
      <c r="A387" s="62">
        <f t="shared" si="56"/>
        <v>3293</v>
      </c>
      <c r="B387" s="63" t="str">
        <f t="shared" si="55"/>
        <v xml:space="preserve"> </v>
      </c>
      <c r="C387" s="83" t="str">
        <f t="shared" si="59"/>
        <v xml:space="preserve">  </v>
      </c>
      <c r="D387" s="83" t="str">
        <f t="shared" si="60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/>
      <c r="L387" s="164"/>
      <c r="M387" s="164"/>
      <c r="N387" s="82">
        <v>5410</v>
      </c>
    </row>
    <row r="388" spans="1:14" x14ac:dyDescent="0.3">
      <c r="A388" s="62">
        <f t="shared" si="56"/>
        <v>3293</v>
      </c>
      <c r="B388" s="63" t="str">
        <f t="shared" si="55"/>
        <v xml:space="preserve"> </v>
      </c>
      <c r="C388" s="83" t="str">
        <f t="shared" si="59"/>
        <v xml:space="preserve">  </v>
      </c>
      <c r="D388" s="83" t="str">
        <f t="shared" si="60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3">
      <c r="A389" s="62">
        <f t="shared" si="56"/>
        <v>3293</v>
      </c>
      <c r="B389" s="63" t="str">
        <f t="shared" si="55"/>
        <v xml:space="preserve"> </v>
      </c>
      <c r="C389" s="83" t="str">
        <f t="shared" si="59"/>
        <v xml:space="preserve">  </v>
      </c>
      <c r="D389" s="83" t="str">
        <f t="shared" si="60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3">
      <c r="A390" s="62">
        <f t="shared" si="56"/>
        <v>3293</v>
      </c>
      <c r="B390" s="63" t="str">
        <f t="shared" si="55"/>
        <v xml:space="preserve"> </v>
      </c>
      <c r="C390" s="83" t="str">
        <f t="shared" si="59"/>
        <v xml:space="preserve">  </v>
      </c>
      <c r="D390" s="83" t="str">
        <f t="shared" si="60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3">
      <c r="A391" s="62">
        <f t="shared" si="56"/>
        <v>3294</v>
      </c>
      <c r="B391" s="63">
        <f t="shared" si="55"/>
        <v>32</v>
      </c>
      <c r="C391" s="83" t="str">
        <f t="shared" si="59"/>
        <v>091</v>
      </c>
      <c r="D391" s="83" t="str">
        <f t="shared" si="60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/>
      <c r="L391" s="164"/>
      <c r="M391" s="164"/>
      <c r="N391" s="82">
        <v>3210</v>
      </c>
    </row>
    <row r="392" spans="1:14" x14ac:dyDescent="0.3">
      <c r="A392" s="62">
        <f t="shared" si="56"/>
        <v>3294</v>
      </c>
      <c r="B392" s="63" t="str">
        <f t="shared" ref="B392:B505" si="61">IF(H392&gt;0,F392," ")</f>
        <v xml:space="preserve"> </v>
      </c>
      <c r="C392" s="83" t="str">
        <f t="shared" si="59"/>
        <v xml:space="preserve">  </v>
      </c>
      <c r="D392" s="83" t="str">
        <f t="shared" si="60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3">
      <c r="A393" s="62">
        <f t="shared" si="56"/>
        <v>3294</v>
      </c>
      <c r="B393" s="63" t="str">
        <f t="shared" si="61"/>
        <v xml:space="preserve"> </v>
      </c>
      <c r="C393" s="83" t="str">
        <f t="shared" si="59"/>
        <v xml:space="preserve">  </v>
      </c>
      <c r="D393" s="83" t="str">
        <f t="shared" si="60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3">
      <c r="A394" s="62">
        <f t="shared" si="56"/>
        <v>3294</v>
      </c>
      <c r="B394" s="63" t="str">
        <f t="shared" si="61"/>
        <v xml:space="preserve"> </v>
      </c>
      <c r="C394" s="83" t="str">
        <f t="shared" si="59"/>
        <v xml:space="preserve">  </v>
      </c>
      <c r="D394" s="83" t="str">
        <f t="shared" si="60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3">
      <c r="A395" s="62">
        <f t="shared" si="56"/>
        <v>3294</v>
      </c>
      <c r="B395" s="63" t="str">
        <f t="shared" si="61"/>
        <v xml:space="preserve"> </v>
      </c>
      <c r="C395" s="83" t="str">
        <f t="shared" si="59"/>
        <v xml:space="preserve">  </v>
      </c>
      <c r="D395" s="83" t="str">
        <f t="shared" si="60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3">
      <c r="A396" s="62">
        <f t="shared" si="56"/>
        <v>3294</v>
      </c>
      <c r="B396" s="63" t="str">
        <f t="shared" si="61"/>
        <v xml:space="preserve"> </v>
      </c>
      <c r="C396" s="83" t="str">
        <f t="shared" si="59"/>
        <v xml:space="preserve">  </v>
      </c>
      <c r="D396" s="83" t="str">
        <f t="shared" si="60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3">
      <c r="A397" s="62">
        <f t="shared" si="56"/>
        <v>3295</v>
      </c>
      <c r="B397" s="63">
        <f t="shared" si="61"/>
        <v>32</v>
      </c>
      <c r="C397" s="83" t="str">
        <f t="shared" si="59"/>
        <v>091</v>
      </c>
      <c r="D397" s="83" t="str">
        <f t="shared" si="60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3">
      <c r="A398" s="62">
        <f t="shared" si="56"/>
        <v>3295</v>
      </c>
      <c r="B398" s="63" t="str">
        <f t="shared" si="61"/>
        <v xml:space="preserve"> </v>
      </c>
      <c r="C398" s="83" t="str">
        <f t="shared" si="59"/>
        <v xml:space="preserve">  </v>
      </c>
      <c r="D398" s="83" t="str">
        <f t="shared" si="60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3">
      <c r="A399" s="62">
        <f t="shared" si="56"/>
        <v>3295</v>
      </c>
      <c r="B399" s="63" t="str">
        <f t="shared" si="61"/>
        <v xml:space="preserve"> </v>
      </c>
      <c r="C399" s="83" t="str">
        <f t="shared" si="59"/>
        <v xml:space="preserve">  </v>
      </c>
      <c r="D399" s="83" t="str">
        <f t="shared" si="60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/>
      <c r="L399" s="164"/>
      <c r="M399" s="164"/>
      <c r="N399" s="82">
        <v>5410</v>
      </c>
    </row>
    <row r="400" spans="1:14" x14ac:dyDescent="0.3">
      <c r="A400" s="62">
        <f t="shared" si="56"/>
        <v>3295</v>
      </c>
      <c r="B400" s="63" t="str">
        <f t="shared" si="61"/>
        <v xml:space="preserve"> </v>
      </c>
      <c r="C400" s="83" t="str">
        <f t="shared" si="59"/>
        <v xml:space="preserve">  </v>
      </c>
      <c r="D400" s="83" t="str">
        <f t="shared" si="60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3">
      <c r="A401" s="62">
        <f t="shared" si="56"/>
        <v>3295</v>
      </c>
      <c r="B401" s="63" t="str">
        <f t="shared" si="61"/>
        <v xml:space="preserve"> </v>
      </c>
      <c r="C401" s="83" t="str">
        <f t="shared" si="59"/>
        <v xml:space="preserve">  </v>
      </c>
      <c r="D401" s="83" t="str">
        <f t="shared" si="60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3">
      <c r="A402" s="62">
        <f t="shared" si="56"/>
        <v>3295</v>
      </c>
      <c r="B402" s="63" t="str">
        <f t="shared" si="61"/>
        <v xml:space="preserve"> </v>
      </c>
      <c r="C402" s="83" t="str">
        <f t="shared" si="59"/>
        <v xml:space="preserve">  </v>
      </c>
      <c r="D402" s="83" t="str">
        <f t="shared" si="60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3">
      <c r="A403" s="62">
        <f t="shared" si="56"/>
        <v>3299</v>
      </c>
      <c r="B403" s="63">
        <f t="shared" si="61"/>
        <v>32</v>
      </c>
      <c r="C403" s="83" t="str">
        <f t="shared" si="59"/>
        <v>091</v>
      </c>
      <c r="D403" s="83" t="str">
        <f t="shared" si="60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/>
      <c r="L403" s="164"/>
      <c r="M403" s="164"/>
      <c r="N403" s="82">
        <v>3210</v>
      </c>
    </row>
    <row r="404" spans="1:14" x14ac:dyDescent="0.3">
      <c r="A404" s="62">
        <f t="shared" si="56"/>
        <v>3299</v>
      </c>
      <c r="B404" s="63" t="str">
        <f t="shared" si="61"/>
        <v xml:space="preserve"> </v>
      </c>
      <c r="C404" s="83" t="str">
        <f t="shared" si="59"/>
        <v xml:space="preserve">  </v>
      </c>
      <c r="D404" s="83" t="str">
        <f t="shared" si="60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/>
      <c r="L404" s="164"/>
      <c r="M404" s="164"/>
      <c r="N404" s="82">
        <v>4910</v>
      </c>
    </row>
    <row r="405" spans="1:14" x14ac:dyDescent="0.3">
      <c r="A405" s="62">
        <f t="shared" si="56"/>
        <v>3299</v>
      </c>
      <c r="B405" s="63" t="str">
        <f t="shared" si="61"/>
        <v xml:space="preserve"> </v>
      </c>
      <c r="C405" s="83" t="str">
        <f t="shared" si="59"/>
        <v xml:space="preserve">  </v>
      </c>
      <c r="D405" s="83" t="str">
        <f t="shared" si="60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/>
      <c r="L405" s="164"/>
      <c r="M405" s="164"/>
      <c r="N405" s="82">
        <v>5410</v>
      </c>
    </row>
    <row r="406" spans="1:14" x14ac:dyDescent="0.3">
      <c r="A406" s="62">
        <f t="shared" si="56"/>
        <v>3299</v>
      </c>
      <c r="B406" s="63" t="str">
        <f t="shared" si="61"/>
        <v xml:space="preserve"> </v>
      </c>
      <c r="C406" s="83" t="str">
        <f t="shared" si="59"/>
        <v xml:space="preserve">  </v>
      </c>
      <c r="D406" s="83" t="str">
        <f t="shared" si="60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3">
      <c r="A407" s="62">
        <f t="shared" si="56"/>
        <v>3299</v>
      </c>
      <c r="B407" s="63" t="str">
        <f t="shared" si="61"/>
        <v xml:space="preserve"> </v>
      </c>
      <c r="C407" s="83" t="str">
        <f t="shared" si="59"/>
        <v xml:space="preserve">  </v>
      </c>
      <c r="D407" s="83" t="str">
        <f t="shared" si="60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3">
      <c r="A408" s="62">
        <f t="shared" si="56"/>
        <v>3299</v>
      </c>
      <c r="B408" s="63" t="str">
        <f t="shared" si="61"/>
        <v xml:space="preserve"> </v>
      </c>
      <c r="C408" s="83" t="str">
        <f t="shared" si="59"/>
        <v xml:space="preserve">  </v>
      </c>
      <c r="D408" s="83" t="str">
        <f t="shared" si="60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3">
      <c r="A409" s="62">
        <f t="shared" si="56"/>
        <v>34</v>
      </c>
      <c r="B409" s="63" t="str">
        <f t="shared" si="61"/>
        <v xml:space="preserve"> </v>
      </c>
      <c r="C409" s="83" t="str">
        <f t="shared" si="59"/>
        <v xml:space="preserve">  </v>
      </c>
      <c r="D409" s="83" t="str">
        <f t="shared" si="60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0</v>
      </c>
      <c r="L409" s="88">
        <f>SUM(L410)</f>
        <v>0</v>
      </c>
      <c r="M409" s="88">
        <f>SUM(M410)</f>
        <v>0</v>
      </c>
      <c r="N409" s="82"/>
    </row>
    <row r="410" spans="1:14" x14ac:dyDescent="0.3">
      <c r="A410" s="62">
        <f t="shared" si="56"/>
        <v>343</v>
      </c>
      <c r="B410" s="63" t="str">
        <f t="shared" si="61"/>
        <v xml:space="preserve"> </v>
      </c>
      <c r="C410" s="83" t="str">
        <f t="shared" si="59"/>
        <v xml:space="preserve">  </v>
      </c>
      <c r="D410" s="83" t="str">
        <f t="shared" si="60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0</v>
      </c>
      <c r="L410" s="88">
        <f t="shared" ref="L410:M410" si="62">SUM(L411:L434)</f>
        <v>0</v>
      </c>
      <c r="M410" s="88">
        <f t="shared" si="62"/>
        <v>0</v>
      </c>
      <c r="N410" s="82"/>
    </row>
    <row r="411" spans="1:14" ht="25.5" customHeight="1" x14ac:dyDescent="0.3">
      <c r="A411" s="62">
        <f t="shared" si="56"/>
        <v>3431</v>
      </c>
      <c r="B411" s="63">
        <f t="shared" si="61"/>
        <v>32</v>
      </c>
      <c r="C411" s="83" t="str">
        <f t="shared" si="59"/>
        <v>091</v>
      </c>
      <c r="D411" s="83" t="str">
        <f t="shared" si="60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/>
      <c r="L411" s="164"/>
      <c r="M411" s="164"/>
      <c r="N411" s="82">
        <v>3210</v>
      </c>
    </row>
    <row r="412" spans="1:14" x14ac:dyDescent="0.3">
      <c r="A412" s="62">
        <f t="shared" si="56"/>
        <v>3431</v>
      </c>
      <c r="B412" s="63" t="str">
        <f t="shared" si="61"/>
        <v xml:space="preserve"> </v>
      </c>
      <c r="C412" s="83" t="str">
        <f t="shared" si="59"/>
        <v xml:space="preserve">  </v>
      </c>
      <c r="D412" s="83" t="str">
        <f t="shared" si="60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3">
      <c r="A413" s="62">
        <f t="shared" si="56"/>
        <v>3431</v>
      </c>
      <c r="B413" s="63" t="str">
        <f t="shared" si="61"/>
        <v xml:space="preserve"> </v>
      </c>
      <c r="C413" s="83" t="str">
        <f t="shared" si="59"/>
        <v xml:space="preserve">  </v>
      </c>
      <c r="D413" s="83" t="str">
        <f t="shared" si="60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3">
      <c r="A414" s="62">
        <f t="shared" si="56"/>
        <v>3431</v>
      </c>
      <c r="B414" s="63" t="str">
        <f t="shared" si="61"/>
        <v xml:space="preserve"> </v>
      </c>
      <c r="C414" s="83" t="str">
        <f t="shared" si="59"/>
        <v xml:space="preserve">  </v>
      </c>
      <c r="D414" s="83" t="str">
        <f t="shared" si="60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3">
      <c r="A415" s="62">
        <f t="shared" si="56"/>
        <v>3431</v>
      </c>
      <c r="B415" s="63" t="str">
        <f t="shared" si="61"/>
        <v xml:space="preserve"> </v>
      </c>
      <c r="C415" s="83" t="str">
        <f t="shared" si="59"/>
        <v xml:space="preserve">  </v>
      </c>
      <c r="D415" s="83" t="str">
        <f t="shared" si="60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3">
      <c r="A416" s="62">
        <f t="shared" si="56"/>
        <v>3431</v>
      </c>
      <c r="B416" s="63" t="str">
        <f t="shared" si="61"/>
        <v xml:space="preserve"> </v>
      </c>
      <c r="C416" s="83" t="str">
        <f t="shared" si="59"/>
        <v xml:space="preserve">  </v>
      </c>
      <c r="D416" s="83" t="str">
        <f t="shared" si="60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3">
      <c r="A417" s="62">
        <f t="shared" si="56"/>
        <v>3432</v>
      </c>
      <c r="B417" s="63">
        <f t="shared" si="61"/>
        <v>32</v>
      </c>
      <c r="C417" s="83" t="str">
        <f t="shared" si="59"/>
        <v>091</v>
      </c>
      <c r="D417" s="83" t="str">
        <f t="shared" si="60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3">
      <c r="A418" s="62">
        <f t="shared" si="56"/>
        <v>3432</v>
      </c>
      <c r="B418" s="63" t="str">
        <f t="shared" si="61"/>
        <v xml:space="preserve"> </v>
      </c>
      <c r="C418" s="83" t="str">
        <f t="shared" si="59"/>
        <v xml:space="preserve">  </v>
      </c>
      <c r="D418" s="83" t="str">
        <f t="shared" si="60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3">
      <c r="A419" s="62">
        <f t="shared" si="56"/>
        <v>3432</v>
      </c>
      <c r="B419" s="63" t="str">
        <f t="shared" si="61"/>
        <v xml:space="preserve"> </v>
      </c>
      <c r="C419" s="83" t="str">
        <f t="shared" si="59"/>
        <v xml:space="preserve">  </v>
      </c>
      <c r="D419" s="83" t="str">
        <f t="shared" si="60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3">
      <c r="A420" s="62">
        <f t="shared" si="56"/>
        <v>3432</v>
      </c>
      <c r="B420" s="63" t="str">
        <f t="shared" si="61"/>
        <v xml:space="preserve"> </v>
      </c>
      <c r="C420" s="83" t="str">
        <f t="shared" si="59"/>
        <v xml:space="preserve">  </v>
      </c>
      <c r="D420" s="83" t="str">
        <f t="shared" si="60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3">
      <c r="A421" s="62">
        <f t="shared" ref="A421:A484" si="63">G421</f>
        <v>3432</v>
      </c>
      <c r="B421" s="63" t="str">
        <f t="shared" si="61"/>
        <v xml:space="preserve"> </v>
      </c>
      <c r="C421" s="83" t="str">
        <f t="shared" si="59"/>
        <v xml:space="preserve">  </v>
      </c>
      <c r="D421" s="83" t="str">
        <f t="shared" si="60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3">
      <c r="A422" s="62">
        <f t="shared" si="63"/>
        <v>3432</v>
      </c>
      <c r="B422" s="63" t="str">
        <f t="shared" si="61"/>
        <v xml:space="preserve"> </v>
      </c>
      <c r="C422" s="83" t="str">
        <f t="shared" si="59"/>
        <v xml:space="preserve">  </v>
      </c>
      <c r="D422" s="83" t="str">
        <f t="shared" si="60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3">
      <c r="A423" s="62">
        <f t="shared" si="63"/>
        <v>3433</v>
      </c>
      <c r="B423" s="63">
        <f t="shared" si="61"/>
        <v>32</v>
      </c>
      <c r="C423" s="83" t="str">
        <f t="shared" si="59"/>
        <v>091</v>
      </c>
      <c r="D423" s="83" t="str">
        <f t="shared" si="60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3">
      <c r="A424" s="62">
        <f t="shared" si="63"/>
        <v>3433</v>
      </c>
      <c r="B424" s="63" t="str">
        <f t="shared" si="61"/>
        <v xml:space="preserve"> </v>
      </c>
      <c r="C424" s="83" t="str">
        <f t="shared" si="59"/>
        <v xml:space="preserve">  </v>
      </c>
      <c r="D424" s="83" t="str">
        <f t="shared" si="60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3">
      <c r="A425" s="62">
        <f t="shared" si="63"/>
        <v>3433</v>
      </c>
      <c r="B425" s="63" t="str">
        <f t="shared" si="61"/>
        <v xml:space="preserve"> </v>
      </c>
      <c r="C425" s="83" t="str">
        <f t="shared" si="59"/>
        <v xml:space="preserve">  </v>
      </c>
      <c r="D425" s="83" t="str">
        <f t="shared" si="60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3">
      <c r="A426" s="62">
        <f t="shared" si="63"/>
        <v>3433</v>
      </c>
      <c r="B426" s="63" t="str">
        <f t="shared" si="61"/>
        <v xml:space="preserve"> </v>
      </c>
      <c r="C426" s="83" t="str">
        <f t="shared" si="59"/>
        <v xml:space="preserve">  </v>
      </c>
      <c r="D426" s="83" t="str">
        <f t="shared" si="60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3">
      <c r="A427" s="62">
        <f t="shared" si="63"/>
        <v>3433</v>
      </c>
      <c r="B427" s="63" t="str">
        <f t="shared" si="61"/>
        <v xml:space="preserve"> </v>
      </c>
      <c r="C427" s="83" t="str">
        <f t="shared" si="59"/>
        <v xml:space="preserve">  </v>
      </c>
      <c r="D427" s="83" t="str">
        <f t="shared" si="60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3">
      <c r="A428" s="62">
        <f t="shared" si="63"/>
        <v>3433</v>
      </c>
      <c r="B428" s="63" t="str">
        <f t="shared" si="61"/>
        <v xml:space="preserve"> </v>
      </c>
      <c r="C428" s="83" t="str">
        <f t="shared" si="59"/>
        <v xml:space="preserve">  </v>
      </c>
      <c r="D428" s="83" t="str">
        <f t="shared" si="60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3">
      <c r="A429" s="62">
        <f t="shared" si="63"/>
        <v>3434</v>
      </c>
      <c r="B429" s="63">
        <f t="shared" si="61"/>
        <v>32</v>
      </c>
      <c r="C429" s="83" t="str">
        <f t="shared" si="59"/>
        <v>091</v>
      </c>
      <c r="D429" s="83" t="str">
        <f t="shared" si="60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3">
      <c r="A430" s="62">
        <f t="shared" si="63"/>
        <v>3434</v>
      </c>
      <c r="B430" s="63" t="str">
        <f t="shared" si="61"/>
        <v xml:space="preserve"> </v>
      </c>
      <c r="C430" s="83" t="str">
        <f t="shared" si="59"/>
        <v xml:space="preserve">  </v>
      </c>
      <c r="D430" s="83" t="str">
        <f t="shared" si="60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3">
      <c r="A431" s="62">
        <f t="shared" si="63"/>
        <v>3434</v>
      </c>
      <c r="B431" s="63" t="str">
        <f t="shared" si="61"/>
        <v xml:space="preserve"> </v>
      </c>
      <c r="C431" s="83" t="str">
        <f t="shared" si="59"/>
        <v xml:space="preserve">  </v>
      </c>
      <c r="D431" s="83" t="str">
        <f t="shared" si="60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3">
      <c r="A432" s="62">
        <f t="shared" si="63"/>
        <v>3434</v>
      </c>
      <c r="B432" s="63" t="str">
        <f t="shared" si="61"/>
        <v xml:space="preserve"> </v>
      </c>
      <c r="C432" s="83" t="str">
        <f t="shared" si="59"/>
        <v xml:space="preserve">  </v>
      </c>
      <c r="D432" s="83" t="str">
        <f t="shared" si="60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3">
      <c r="A433" s="62">
        <f t="shared" si="63"/>
        <v>3434</v>
      </c>
      <c r="B433" s="63" t="str">
        <f t="shared" si="61"/>
        <v xml:space="preserve"> </v>
      </c>
      <c r="C433" s="83" t="str">
        <f t="shared" si="59"/>
        <v xml:space="preserve">  </v>
      </c>
      <c r="D433" s="83" t="str">
        <f t="shared" si="60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3">
      <c r="A434" s="62">
        <f t="shared" si="63"/>
        <v>3434</v>
      </c>
      <c r="B434" s="63" t="str">
        <f t="shared" si="61"/>
        <v xml:space="preserve"> </v>
      </c>
      <c r="C434" s="83" t="str">
        <f t="shared" si="59"/>
        <v xml:space="preserve">  </v>
      </c>
      <c r="D434" s="83" t="str">
        <f t="shared" si="60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6.4" x14ac:dyDescent="0.3">
      <c r="A435" s="62">
        <f t="shared" si="63"/>
        <v>37</v>
      </c>
      <c r="B435" s="63" t="str">
        <f t="shared" si="61"/>
        <v xml:space="preserve"> </v>
      </c>
      <c r="C435" s="83" t="str">
        <f t="shared" si="59"/>
        <v xml:space="preserve">  </v>
      </c>
      <c r="D435" s="83" t="str">
        <f t="shared" si="60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156000</v>
      </c>
      <c r="L435" s="88">
        <f>SUM(L436)</f>
        <v>156000</v>
      </c>
      <c r="M435" s="88">
        <f>SUM(M436)</f>
        <v>156000</v>
      </c>
      <c r="N435" s="82"/>
    </row>
    <row r="436" spans="1:14" ht="26.4" x14ac:dyDescent="0.3">
      <c r="A436" s="62">
        <f t="shared" si="63"/>
        <v>372</v>
      </c>
      <c r="B436" s="63" t="str">
        <f t="shared" si="61"/>
        <v xml:space="preserve"> </v>
      </c>
      <c r="C436" s="83" t="str">
        <f t="shared" si="59"/>
        <v xml:space="preserve">  </v>
      </c>
      <c r="D436" s="83" t="str">
        <f t="shared" si="60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156000</v>
      </c>
      <c r="L436" s="88">
        <f t="shared" ref="L436:M436" si="64">SUM(L437:L448)</f>
        <v>156000</v>
      </c>
      <c r="M436" s="88">
        <f t="shared" si="64"/>
        <v>156000</v>
      </c>
      <c r="N436" s="82"/>
    </row>
    <row r="437" spans="1:14" ht="25.5" customHeight="1" x14ac:dyDescent="0.3">
      <c r="A437" s="62">
        <f t="shared" si="63"/>
        <v>3722</v>
      </c>
      <c r="B437" s="63">
        <f t="shared" si="61"/>
        <v>32</v>
      </c>
      <c r="C437" s="83" t="str">
        <f t="shared" si="59"/>
        <v>091</v>
      </c>
      <c r="D437" s="83" t="str">
        <f t="shared" si="60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3">
      <c r="A438" s="62">
        <f t="shared" si="63"/>
        <v>3722</v>
      </c>
      <c r="B438" s="63" t="str">
        <f t="shared" si="61"/>
        <v xml:space="preserve"> </v>
      </c>
      <c r="C438" s="83" t="str">
        <f t="shared" si="59"/>
        <v xml:space="preserve">  </v>
      </c>
      <c r="D438" s="83" t="str">
        <f t="shared" si="60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3">
      <c r="A439" s="62">
        <f t="shared" si="63"/>
        <v>3722</v>
      </c>
      <c r="B439" s="63" t="str">
        <f t="shared" si="61"/>
        <v xml:space="preserve"> </v>
      </c>
      <c r="C439" s="83" t="str">
        <f t="shared" si="59"/>
        <v xml:space="preserve">  </v>
      </c>
      <c r="D439" s="83" t="str">
        <f t="shared" si="60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/>
      <c r="L439" s="164"/>
      <c r="M439" s="164"/>
      <c r="N439" s="82">
        <v>5410</v>
      </c>
    </row>
    <row r="440" spans="1:14" x14ac:dyDescent="0.3">
      <c r="A440" s="62">
        <f t="shared" si="63"/>
        <v>3722</v>
      </c>
      <c r="B440" s="63" t="str">
        <f t="shared" si="61"/>
        <v xml:space="preserve"> </v>
      </c>
      <c r="C440" s="83" t="str">
        <f t="shared" si="59"/>
        <v xml:space="preserve">  </v>
      </c>
      <c r="D440" s="83" t="str">
        <f t="shared" si="60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3">
      <c r="A441" s="62">
        <f t="shared" si="63"/>
        <v>3722</v>
      </c>
      <c r="B441" s="63" t="str">
        <f t="shared" si="61"/>
        <v xml:space="preserve"> </v>
      </c>
      <c r="C441" s="83" t="str">
        <f t="shared" si="59"/>
        <v xml:space="preserve">  </v>
      </c>
      <c r="D441" s="83" t="str">
        <f t="shared" si="60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3">
      <c r="A442" s="62">
        <f t="shared" si="63"/>
        <v>3722</v>
      </c>
      <c r="B442" s="63" t="str">
        <f t="shared" si="61"/>
        <v xml:space="preserve"> </v>
      </c>
      <c r="C442" s="83" t="str">
        <f t="shared" si="59"/>
        <v xml:space="preserve">  </v>
      </c>
      <c r="D442" s="83" t="str">
        <f t="shared" si="60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3">
      <c r="A443" s="62">
        <f t="shared" si="63"/>
        <v>3723</v>
      </c>
      <c r="B443" s="63">
        <f t="shared" si="61"/>
        <v>32</v>
      </c>
      <c r="C443" s="83" t="str">
        <f t="shared" si="59"/>
        <v>091</v>
      </c>
      <c r="D443" s="83" t="str">
        <f t="shared" si="60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3">
      <c r="A444" s="62">
        <f t="shared" si="63"/>
        <v>3723</v>
      </c>
      <c r="B444" s="63" t="str">
        <f t="shared" si="61"/>
        <v xml:space="preserve"> </v>
      </c>
      <c r="C444" s="83" t="str">
        <f t="shared" si="59"/>
        <v xml:space="preserve">  </v>
      </c>
      <c r="D444" s="83" t="str">
        <f t="shared" si="60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3">
      <c r="A445" s="62">
        <f t="shared" si="63"/>
        <v>3723</v>
      </c>
      <c r="B445" s="63" t="str">
        <f t="shared" si="61"/>
        <v xml:space="preserve"> </v>
      </c>
      <c r="C445" s="83" t="str">
        <f t="shared" si="59"/>
        <v xml:space="preserve">  </v>
      </c>
      <c r="D445" s="83" t="str">
        <f t="shared" si="60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>
        <v>156000</v>
      </c>
      <c r="L445" s="164">
        <v>156000</v>
      </c>
      <c r="M445" s="164">
        <v>156000</v>
      </c>
      <c r="N445" s="82">
        <v>5410</v>
      </c>
    </row>
    <row r="446" spans="1:14" x14ac:dyDescent="0.3">
      <c r="A446" s="62">
        <f t="shared" si="63"/>
        <v>3723</v>
      </c>
      <c r="B446" s="63" t="str">
        <f t="shared" si="61"/>
        <v xml:space="preserve"> </v>
      </c>
      <c r="C446" s="83" t="str">
        <f t="shared" ref="C446:C509" si="65">IF(H446&gt;0,LEFT(E446,3),"  ")</f>
        <v xml:space="preserve">  </v>
      </c>
      <c r="D446" s="83" t="str">
        <f t="shared" ref="D446:D509" si="6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3">
      <c r="A447" s="62">
        <f t="shared" si="63"/>
        <v>3723</v>
      </c>
      <c r="B447" s="63" t="str">
        <f t="shared" si="61"/>
        <v xml:space="preserve"> </v>
      </c>
      <c r="C447" s="83" t="str">
        <f t="shared" si="65"/>
        <v xml:space="preserve">  </v>
      </c>
      <c r="D447" s="83" t="str">
        <f t="shared" si="6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3">
      <c r="A448" s="62">
        <f t="shared" si="63"/>
        <v>3723</v>
      </c>
      <c r="B448" s="63" t="str">
        <f t="shared" si="61"/>
        <v xml:space="preserve"> </v>
      </c>
      <c r="C448" s="83" t="str">
        <f t="shared" si="65"/>
        <v xml:space="preserve">  </v>
      </c>
      <c r="D448" s="83" t="str">
        <f t="shared" si="6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3">
      <c r="A449" s="62">
        <f t="shared" si="63"/>
        <v>38</v>
      </c>
      <c r="B449" s="63" t="str">
        <f t="shared" si="61"/>
        <v xml:space="preserve"> </v>
      </c>
      <c r="C449" s="83" t="str">
        <f t="shared" si="65"/>
        <v xml:space="preserve">  </v>
      </c>
      <c r="D449" s="83" t="str">
        <f t="shared" si="6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>SUM(L450)</f>
        <v>0</v>
      </c>
      <c r="M449" s="88">
        <f>SUM(M450)</f>
        <v>0</v>
      </c>
      <c r="N449" s="82"/>
    </row>
    <row r="450" spans="1:14" x14ac:dyDescent="0.3">
      <c r="A450" s="62">
        <f t="shared" si="63"/>
        <v>381</v>
      </c>
      <c r="B450" s="63" t="str">
        <f t="shared" si="61"/>
        <v xml:space="preserve"> </v>
      </c>
      <c r="C450" s="83" t="str">
        <f t="shared" si="65"/>
        <v xml:space="preserve">  </v>
      </c>
      <c r="D450" s="83" t="str">
        <f t="shared" si="6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67">SUM(L451:L456)</f>
        <v>0</v>
      </c>
      <c r="M450" s="88">
        <f t="shared" si="67"/>
        <v>0</v>
      </c>
      <c r="N450" s="82"/>
    </row>
    <row r="451" spans="1:14" x14ac:dyDescent="0.3">
      <c r="A451" s="62">
        <f t="shared" si="63"/>
        <v>3811</v>
      </c>
      <c r="B451" s="63">
        <f t="shared" si="61"/>
        <v>32</v>
      </c>
      <c r="C451" s="83" t="str">
        <f t="shared" si="65"/>
        <v>091</v>
      </c>
      <c r="D451" s="83" t="str">
        <f t="shared" si="6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3">
      <c r="A452" s="62">
        <f t="shared" si="63"/>
        <v>3811</v>
      </c>
      <c r="B452" s="63" t="str">
        <f t="shared" si="61"/>
        <v xml:space="preserve"> </v>
      </c>
      <c r="C452" s="83" t="str">
        <f t="shared" si="65"/>
        <v xml:space="preserve">  </v>
      </c>
      <c r="D452" s="83" t="str">
        <f t="shared" si="6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3">
      <c r="A453" s="62">
        <f t="shared" si="63"/>
        <v>3811</v>
      </c>
      <c r="B453" s="63" t="str">
        <f t="shared" si="61"/>
        <v xml:space="preserve"> </v>
      </c>
      <c r="C453" s="83" t="str">
        <f t="shared" si="65"/>
        <v xml:space="preserve">  </v>
      </c>
      <c r="D453" s="83" t="str">
        <f t="shared" si="6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3">
      <c r="A454" s="62">
        <f t="shared" si="63"/>
        <v>3811</v>
      </c>
      <c r="B454" s="63" t="str">
        <f t="shared" si="61"/>
        <v xml:space="preserve"> </v>
      </c>
      <c r="C454" s="83" t="str">
        <f t="shared" si="65"/>
        <v xml:space="preserve">  </v>
      </c>
      <c r="D454" s="83" t="str">
        <f t="shared" si="6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3">
      <c r="A455" s="62">
        <f t="shared" si="63"/>
        <v>3811</v>
      </c>
      <c r="B455" s="63" t="str">
        <f t="shared" si="61"/>
        <v xml:space="preserve"> </v>
      </c>
      <c r="C455" s="83" t="str">
        <f t="shared" si="65"/>
        <v xml:space="preserve">  </v>
      </c>
      <c r="D455" s="83" t="str">
        <f t="shared" si="6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3">
      <c r="A456" s="62">
        <f t="shared" si="63"/>
        <v>3811</v>
      </c>
      <c r="B456" s="63" t="str">
        <f t="shared" si="61"/>
        <v xml:space="preserve"> </v>
      </c>
      <c r="C456" s="83" t="str">
        <f t="shared" si="65"/>
        <v xml:space="preserve">  </v>
      </c>
      <c r="D456" s="83" t="str">
        <f t="shared" si="6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6.4" x14ac:dyDescent="0.3">
      <c r="A457" s="62">
        <f t="shared" si="63"/>
        <v>4</v>
      </c>
      <c r="B457" s="63" t="str">
        <f t="shared" si="61"/>
        <v xml:space="preserve"> </v>
      </c>
      <c r="C457" s="83" t="str">
        <f t="shared" si="65"/>
        <v xml:space="preserve">  </v>
      </c>
      <c r="D457" s="83" t="str">
        <f t="shared" si="6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185000</v>
      </c>
      <c r="L457" s="88">
        <f>SUM(L458,L466)</f>
        <v>185000</v>
      </c>
      <c r="M457" s="88">
        <f>SUM(M458,M466)</f>
        <v>185000</v>
      </c>
      <c r="N457" s="82"/>
    </row>
    <row r="458" spans="1:14" ht="26.4" x14ac:dyDescent="0.3">
      <c r="A458" s="62">
        <f t="shared" si="63"/>
        <v>41</v>
      </c>
      <c r="B458" s="63" t="str">
        <f t="shared" si="61"/>
        <v xml:space="preserve"> </v>
      </c>
      <c r="C458" s="83" t="str">
        <f t="shared" si="65"/>
        <v xml:space="preserve">  </v>
      </c>
      <c r="D458" s="83" t="str">
        <f t="shared" si="6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>SUM(L459)</f>
        <v>0</v>
      </c>
      <c r="M458" s="88">
        <f>SUM(M459)</f>
        <v>0</v>
      </c>
      <c r="N458" s="82"/>
    </row>
    <row r="459" spans="1:14" x14ac:dyDescent="0.3">
      <c r="A459" s="62">
        <f t="shared" si="63"/>
        <v>412</v>
      </c>
      <c r="B459" s="63" t="str">
        <f t="shared" si="61"/>
        <v xml:space="preserve"> </v>
      </c>
      <c r="C459" s="83" t="str">
        <f t="shared" si="65"/>
        <v xml:space="preserve">  </v>
      </c>
      <c r="D459" s="83" t="str">
        <f t="shared" si="6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68">SUM(L460:L465)</f>
        <v>0</v>
      </c>
      <c r="M459" s="88">
        <f t="shared" si="68"/>
        <v>0</v>
      </c>
      <c r="N459" s="82"/>
    </row>
    <row r="460" spans="1:14" x14ac:dyDescent="0.3">
      <c r="A460" s="62">
        <f t="shared" si="63"/>
        <v>4123</v>
      </c>
      <c r="B460" s="63">
        <f t="shared" si="61"/>
        <v>32</v>
      </c>
      <c r="C460" s="83" t="str">
        <f t="shared" si="65"/>
        <v>091</v>
      </c>
      <c r="D460" s="83" t="str">
        <f t="shared" si="6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3">
      <c r="A461" s="62">
        <f t="shared" si="63"/>
        <v>4123</v>
      </c>
      <c r="B461" s="63" t="str">
        <f t="shared" si="61"/>
        <v xml:space="preserve"> </v>
      </c>
      <c r="C461" s="83" t="str">
        <f t="shared" si="65"/>
        <v xml:space="preserve">  </v>
      </c>
      <c r="D461" s="83" t="str">
        <f t="shared" si="6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3">
      <c r="A462" s="62">
        <f t="shared" si="63"/>
        <v>4123</v>
      </c>
      <c r="B462" s="63" t="str">
        <f t="shared" si="61"/>
        <v xml:space="preserve"> </v>
      </c>
      <c r="C462" s="83" t="str">
        <f t="shared" si="65"/>
        <v xml:space="preserve">  </v>
      </c>
      <c r="D462" s="83" t="str">
        <f t="shared" si="6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3">
      <c r="A463" s="62">
        <f t="shared" si="63"/>
        <v>4123</v>
      </c>
      <c r="B463" s="63" t="str">
        <f t="shared" si="61"/>
        <v xml:space="preserve"> </v>
      </c>
      <c r="C463" s="83" t="str">
        <f t="shared" si="65"/>
        <v xml:space="preserve">  </v>
      </c>
      <c r="D463" s="83" t="str">
        <f t="shared" si="6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3">
      <c r="A464" s="62">
        <f t="shared" si="63"/>
        <v>4123</v>
      </c>
      <c r="B464" s="63" t="str">
        <f t="shared" si="61"/>
        <v xml:space="preserve"> </v>
      </c>
      <c r="C464" s="83" t="str">
        <f t="shared" si="65"/>
        <v xml:space="preserve">  </v>
      </c>
      <c r="D464" s="83" t="str">
        <f t="shared" si="6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3">
      <c r="A465" s="62">
        <f t="shared" si="63"/>
        <v>4123</v>
      </c>
      <c r="B465" s="63" t="str">
        <f t="shared" si="61"/>
        <v xml:space="preserve"> </v>
      </c>
      <c r="C465" s="83" t="str">
        <f t="shared" si="65"/>
        <v xml:space="preserve">  </v>
      </c>
      <c r="D465" s="83" t="str">
        <f t="shared" si="6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6.4" x14ac:dyDescent="0.3">
      <c r="A466" s="62">
        <f t="shared" si="63"/>
        <v>42</v>
      </c>
      <c r="B466" s="63" t="str">
        <f t="shared" si="61"/>
        <v xml:space="preserve"> </v>
      </c>
      <c r="C466" s="83" t="str">
        <f t="shared" si="65"/>
        <v xml:space="preserve">  </v>
      </c>
      <c r="D466" s="83" t="str">
        <f t="shared" si="6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185000</v>
      </c>
      <c r="L466" s="88">
        <f>SUM(L467,L474,L517,L524)</f>
        <v>185000</v>
      </c>
      <c r="M466" s="88">
        <f>SUM(M467,M474,M517,M524)</f>
        <v>185000</v>
      </c>
      <c r="N466" s="82"/>
    </row>
    <row r="467" spans="1:14" x14ac:dyDescent="0.3">
      <c r="A467" s="62">
        <f t="shared" si="63"/>
        <v>421</v>
      </c>
      <c r="B467" s="63" t="str">
        <f t="shared" si="61"/>
        <v xml:space="preserve"> </v>
      </c>
      <c r="C467" s="83" t="str">
        <f t="shared" si="65"/>
        <v xml:space="preserve">  </v>
      </c>
      <c r="D467" s="83" t="str">
        <f t="shared" si="6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69">SUM(L468:L473)</f>
        <v>0</v>
      </c>
      <c r="M467" s="88">
        <f t="shared" si="69"/>
        <v>0</v>
      </c>
      <c r="N467" s="82"/>
    </row>
    <row r="468" spans="1:14" x14ac:dyDescent="0.3">
      <c r="A468" s="62">
        <f t="shared" si="63"/>
        <v>4214</v>
      </c>
      <c r="B468" s="63">
        <f t="shared" si="61"/>
        <v>32</v>
      </c>
      <c r="C468" s="83" t="str">
        <f t="shared" si="65"/>
        <v>091</v>
      </c>
      <c r="D468" s="83" t="str">
        <f t="shared" si="6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3">
      <c r="A469" s="62">
        <f t="shared" si="63"/>
        <v>4214</v>
      </c>
      <c r="B469" s="63" t="str">
        <f t="shared" si="61"/>
        <v xml:space="preserve"> </v>
      </c>
      <c r="C469" s="83" t="str">
        <f t="shared" si="65"/>
        <v xml:space="preserve">  </v>
      </c>
      <c r="D469" s="83" t="str">
        <f t="shared" si="6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3">
      <c r="A470" s="62">
        <f t="shared" si="63"/>
        <v>4214</v>
      </c>
      <c r="B470" s="63" t="str">
        <f t="shared" si="61"/>
        <v xml:space="preserve"> </v>
      </c>
      <c r="C470" s="83" t="str">
        <f t="shared" si="65"/>
        <v xml:space="preserve">  </v>
      </c>
      <c r="D470" s="83" t="str">
        <f t="shared" si="6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3">
      <c r="A471" s="62">
        <f t="shared" si="63"/>
        <v>4214</v>
      </c>
      <c r="B471" s="63" t="str">
        <f t="shared" si="61"/>
        <v xml:space="preserve"> </v>
      </c>
      <c r="C471" s="83" t="str">
        <f t="shared" si="65"/>
        <v xml:space="preserve">  </v>
      </c>
      <c r="D471" s="83" t="str">
        <f t="shared" si="6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3">
      <c r="A472" s="62">
        <f t="shared" si="63"/>
        <v>4214</v>
      </c>
      <c r="B472" s="63" t="str">
        <f t="shared" si="61"/>
        <v xml:space="preserve"> </v>
      </c>
      <c r="C472" s="83" t="str">
        <f t="shared" si="65"/>
        <v xml:space="preserve">  </v>
      </c>
      <c r="D472" s="83" t="str">
        <f t="shared" si="6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3">
      <c r="A473" s="62">
        <f t="shared" si="63"/>
        <v>4214</v>
      </c>
      <c r="B473" s="63" t="str">
        <f t="shared" si="61"/>
        <v xml:space="preserve"> </v>
      </c>
      <c r="C473" s="83" t="str">
        <f t="shared" si="65"/>
        <v xml:space="preserve">  </v>
      </c>
      <c r="D473" s="83" t="str">
        <f t="shared" si="6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3">
      <c r="A474" s="62">
        <f t="shared" si="63"/>
        <v>422</v>
      </c>
      <c r="B474" s="63" t="str">
        <f t="shared" si="61"/>
        <v xml:space="preserve"> </v>
      </c>
      <c r="C474" s="83" t="str">
        <f t="shared" si="65"/>
        <v xml:space="preserve">  </v>
      </c>
      <c r="D474" s="83" t="str">
        <f t="shared" si="6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95000</v>
      </c>
      <c r="L474" s="88">
        <f t="shared" ref="L474:M474" si="70">SUM(L475:L516)</f>
        <v>95000</v>
      </c>
      <c r="M474" s="88">
        <f t="shared" si="70"/>
        <v>95000</v>
      </c>
      <c r="N474" s="82"/>
    </row>
    <row r="475" spans="1:14" x14ac:dyDescent="0.3">
      <c r="A475" s="62">
        <f t="shared" si="63"/>
        <v>4221</v>
      </c>
      <c r="B475" s="63">
        <f t="shared" si="61"/>
        <v>32</v>
      </c>
      <c r="C475" s="83" t="str">
        <f t="shared" si="65"/>
        <v>091</v>
      </c>
      <c r="D475" s="83" t="str">
        <f t="shared" si="6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/>
      <c r="L475" s="164"/>
      <c r="M475" s="164"/>
      <c r="N475" s="82">
        <v>3210</v>
      </c>
    </row>
    <row r="476" spans="1:14" x14ac:dyDescent="0.3">
      <c r="A476" s="62">
        <f t="shared" si="63"/>
        <v>4221</v>
      </c>
      <c r="B476" s="63" t="str">
        <f t="shared" si="61"/>
        <v xml:space="preserve"> </v>
      </c>
      <c r="C476" s="83" t="str">
        <f t="shared" si="65"/>
        <v xml:space="preserve">  </v>
      </c>
      <c r="D476" s="83" t="str">
        <f t="shared" si="6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3">
      <c r="A477" s="62">
        <f t="shared" si="63"/>
        <v>4221</v>
      </c>
      <c r="B477" s="63" t="str">
        <f t="shared" si="61"/>
        <v xml:space="preserve"> </v>
      </c>
      <c r="C477" s="83" t="str">
        <f t="shared" si="65"/>
        <v xml:space="preserve">  </v>
      </c>
      <c r="D477" s="83" t="str">
        <f t="shared" si="6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>
        <v>70000</v>
      </c>
      <c r="L477" s="164">
        <v>70000</v>
      </c>
      <c r="M477" s="164">
        <v>70000</v>
      </c>
      <c r="N477" s="82">
        <v>5410</v>
      </c>
    </row>
    <row r="478" spans="1:14" x14ac:dyDescent="0.3">
      <c r="A478" s="62">
        <f t="shared" si="63"/>
        <v>4221</v>
      </c>
      <c r="B478" s="63" t="str">
        <f t="shared" si="61"/>
        <v xml:space="preserve"> </v>
      </c>
      <c r="C478" s="83" t="str">
        <f t="shared" si="65"/>
        <v xml:space="preserve">  </v>
      </c>
      <c r="D478" s="83" t="str">
        <f t="shared" si="6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3">
      <c r="A479" s="62">
        <f t="shared" si="63"/>
        <v>4221</v>
      </c>
      <c r="B479" s="63" t="str">
        <f t="shared" si="61"/>
        <v xml:space="preserve"> </v>
      </c>
      <c r="C479" s="83" t="str">
        <f t="shared" si="65"/>
        <v xml:space="preserve">  </v>
      </c>
      <c r="D479" s="83" t="str">
        <f t="shared" si="6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3">
      <c r="A480" s="62">
        <f t="shared" si="63"/>
        <v>4221</v>
      </c>
      <c r="B480" s="63" t="str">
        <f t="shared" si="61"/>
        <v xml:space="preserve"> </v>
      </c>
      <c r="C480" s="83" t="str">
        <f t="shared" si="65"/>
        <v xml:space="preserve">  </v>
      </c>
      <c r="D480" s="83" t="str">
        <f t="shared" si="6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3">
      <c r="A481" s="62">
        <f t="shared" si="63"/>
        <v>4222</v>
      </c>
      <c r="B481" s="63">
        <f t="shared" si="61"/>
        <v>32</v>
      </c>
      <c r="C481" s="83" t="str">
        <f t="shared" si="65"/>
        <v>091</v>
      </c>
      <c r="D481" s="83" t="str">
        <f t="shared" si="6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 x14ac:dyDescent="0.3">
      <c r="A482" s="62">
        <f t="shared" si="63"/>
        <v>4222</v>
      </c>
      <c r="B482" s="63" t="str">
        <f t="shared" si="61"/>
        <v xml:space="preserve"> </v>
      </c>
      <c r="C482" s="83" t="str">
        <f t="shared" si="65"/>
        <v xml:space="preserve">  </v>
      </c>
      <c r="D482" s="83" t="str">
        <f t="shared" si="6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3">
      <c r="A483" s="62">
        <f t="shared" si="63"/>
        <v>4222</v>
      </c>
      <c r="B483" s="63" t="str">
        <f t="shared" si="61"/>
        <v xml:space="preserve"> </v>
      </c>
      <c r="C483" s="83" t="str">
        <f t="shared" si="65"/>
        <v xml:space="preserve">  </v>
      </c>
      <c r="D483" s="83" t="str">
        <f t="shared" si="6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 x14ac:dyDescent="0.3">
      <c r="A484" s="62">
        <f t="shared" si="63"/>
        <v>4222</v>
      </c>
      <c r="B484" s="63" t="str">
        <f t="shared" si="61"/>
        <v xml:space="preserve"> </v>
      </c>
      <c r="C484" s="83" t="str">
        <f t="shared" si="65"/>
        <v xml:space="preserve">  </v>
      </c>
      <c r="D484" s="83" t="str">
        <f t="shared" si="6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3">
      <c r="A485" s="62">
        <f t="shared" ref="A485:A538" si="71">G485</f>
        <v>4222</v>
      </c>
      <c r="B485" s="63" t="str">
        <f t="shared" si="61"/>
        <v xml:space="preserve"> </v>
      </c>
      <c r="C485" s="83" t="str">
        <f t="shared" si="65"/>
        <v xml:space="preserve">  </v>
      </c>
      <c r="D485" s="83" t="str">
        <f t="shared" si="6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3">
      <c r="A486" s="62">
        <f t="shared" si="71"/>
        <v>4222</v>
      </c>
      <c r="B486" s="63" t="str">
        <f t="shared" si="61"/>
        <v xml:space="preserve"> </v>
      </c>
      <c r="C486" s="83" t="str">
        <f t="shared" si="65"/>
        <v xml:space="preserve">  </v>
      </c>
      <c r="D486" s="83" t="str">
        <f t="shared" si="6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3">
      <c r="A487" s="62">
        <f t="shared" si="71"/>
        <v>4223</v>
      </c>
      <c r="B487" s="63">
        <f t="shared" si="61"/>
        <v>32</v>
      </c>
      <c r="C487" s="83" t="str">
        <f t="shared" si="65"/>
        <v>091</v>
      </c>
      <c r="D487" s="83" t="str">
        <f t="shared" si="6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3">
      <c r="A488" s="62">
        <f t="shared" si="71"/>
        <v>4223</v>
      </c>
      <c r="B488" s="63" t="str">
        <f t="shared" si="61"/>
        <v xml:space="preserve"> </v>
      </c>
      <c r="C488" s="83" t="str">
        <f t="shared" si="65"/>
        <v xml:space="preserve">  </v>
      </c>
      <c r="D488" s="83" t="str">
        <f t="shared" si="6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3">
      <c r="A489" s="62">
        <f t="shared" si="71"/>
        <v>4223</v>
      </c>
      <c r="B489" s="63" t="str">
        <f t="shared" si="61"/>
        <v xml:space="preserve"> </v>
      </c>
      <c r="C489" s="83" t="str">
        <f t="shared" si="65"/>
        <v xml:space="preserve">  </v>
      </c>
      <c r="D489" s="83" t="str">
        <f t="shared" si="6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3">
      <c r="A490" s="62">
        <f t="shared" si="71"/>
        <v>4223</v>
      </c>
      <c r="B490" s="63" t="str">
        <f t="shared" si="61"/>
        <v xml:space="preserve"> </v>
      </c>
      <c r="C490" s="83" t="str">
        <f t="shared" si="65"/>
        <v xml:space="preserve">  </v>
      </c>
      <c r="D490" s="83" t="str">
        <f t="shared" si="6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3">
      <c r="A491" s="62">
        <f t="shared" si="71"/>
        <v>4223</v>
      </c>
      <c r="B491" s="63" t="str">
        <f t="shared" si="61"/>
        <v xml:space="preserve"> </v>
      </c>
      <c r="C491" s="83" t="str">
        <f t="shared" si="65"/>
        <v xml:space="preserve">  </v>
      </c>
      <c r="D491" s="83" t="str">
        <f t="shared" si="6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3">
      <c r="A492" s="62">
        <f t="shared" si="71"/>
        <v>4223</v>
      </c>
      <c r="B492" s="63" t="str">
        <f t="shared" si="61"/>
        <v xml:space="preserve"> </v>
      </c>
      <c r="C492" s="83" t="str">
        <f t="shared" si="65"/>
        <v xml:space="preserve">  </v>
      </c>
      <c r="D492" s="83" t="str">
        <f t="shared" si="6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3">
      <c r="A493" s="62">
        <f t="shared" si="71"/>
        <v>4224</v>
      </c>
      <c r="B493" s="63">
        <f t="shared" si="61"/>
        <v>32</v>
      </c>
      <c r="C493" s="83" t="str">
        <f t="shared" si="65"/>
        <v>091</v>
      </c>
      <c r="D493" s="83" t="str">
        <f t="shared" si="6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3">
      <c r="A494" s="62">
        <f t="shared" si="71"/>
        <v>4224</v>
      </c>
      <c r="B494" s="63" t="str">
        <f t="shared" si="61"/>
        <v xml:space="preserve"> </v>
      </c>
      <c r="C494" s="83" t="str">
        <f t="shared" si="65"/>
        <v xml:space="preserve">  </v>
      </c>
      <c r="D494" s="83" t="str">
        <f t="shared" si="6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3">
      <c r="A495" s="62">
        <f t="shared" si="71"/>
        <v>4224</v>
      </c>
      <c r="B495" s="63" t="str">
        <f t="shared" si="61"/>
        <v xml:space="preserve"> </v>
      </c>
      <c r="C495" s="83" t="str">
        <f t="shared" si="65"/>
        <v xml:space="preserve">  </v>
      </c>
      <c r="D495" s="83" t="str">
        <f t="shared" si="6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3">
      <c r="A496" s="62">
        <f t="shared" si="71"/>
        <v>4224</v>
      </c>
      <c r="B496" s="63" t="str">
        <f t="shared" si="61"/>
        <v xml:space="preserve"> </v>
      </c>
      <c r="C496" s="83" t="str">
        <f t="shared" si="65"/>
        <v xml:space="preserve">  </v>
      </c>
      <c r="D496" s="83" t="str">
        <f t="shared" si="6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3">
      <c r="A497" s="62">
        <f t="shared" si="71"/>
        <v>4224</v>
      </c>
      <c r="B497" s="63" t="str">
        <f t="shared" si="61"/>
        <v xml:space="preserve"> </v>
      </c>
      <c r="C497" s="83" t="str">
        <f t="shared" si="65"/>
        <v xml:space="preserve">  </v>
      </c>
      <c r="D497" s="83" t="str">
        <f t="shared" si="6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3">
      <c r="A498" s="62">
        <f t="shared" si="71"/>
        <v>4224</v>
      </c>
      <c r="B498" s="63" t="str">
        <f t="shared" si="61"/>
        <v xml:space="preserve"> </v>
      </c>
      <c r="C498" s="83" t="str">
        <f t="shared" si="65"/>
        <v xml:space="preserve">  </v>
      </c>
      <c r="D498" s="83" t="str">
        <f t="shared" si="6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3">
      <c r="A499" s="62">
        <f t="shared" si="71"/>
        <v>4225</v>
      </c>
      <c r="B499" s="63">
        <f t="shared" si="61"/>
        <v>32</v>
      </c>
      <c r="C499" s="83" t="str">
        <f t="shared" si="65"/>
        <v>091</v>
      </c>
      <c r="D499" s="83" t="str">
        <f t="shared" si="6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3">
      <c r="A500" s="62">
        <f t="shared" si="71"/>
        <v>4225</v>
      </c>
      <c r="B500" s="63" t="str">
        <f t="shared" si="61"/>
        <v xml:space="preserve"> </v>
      </c>
      <c r="C500" s="83" t="str">
        <f t="shared" si="65"/>
        <v xml:space="preserve">  </v>
      </c>
      <c r="D500" s="83" t="str">
        <f t="shared" si="6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3">
      <c r="A501" s="62">
        <f t="shared" si="71"/>
        <v>4225</v>
      </c>
      <c r="B501" s="63" t="str">
        <f t="shared" si="61"/>
        <v xml:space="preserve"> </v>
      </c>
      <c r="C501" s="83" t="str">
        <f t="shared" si="65"/>
        <v xml:space="preserve">  </v>
      </c>
      <c r="D501" s="83" t="str">
        <f t="shared" si="6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/>
      <c r="L501" s="164"/>
      <c r="M501" s="164"/>
      <c r="N501" s="82">
        <v>5410</v>
      </c>
    </row>
    <row r="502" spans="1:14" x14ac:dyDescent="0.3">
      <c r="A502" s="62">
        <f t="shared" si="71"/>
        <v>4225</v>
      </c>
      <c r="B502" s="63" t="str">
        <f t="shared" si="61"/>
        <v xml:space="preserve"> </v>
      </c>
      <c r="C502" s="83" t="str">
        <f t="shared" si="65"/>
        <v xml:space="preserve">  </v>
      </c>
      <c r="D502" s="83" t="str">
        <f t="shared" si="6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3">
      <c r="A503" s="62">
        <f t="shared" si="71"/>
        <v>4225</v>
      </c>
      <c r="B503" s="63" t="str">
        <f t="shared" si="61"/>
        <v xml:space="preserve"> </v>
      </c>
      <c r="C503" s="83" t="str">
        <f t="shared" si="65"/>
        <v xml:space="preserve">  </v>
      </c>
      <c r="D503" s="83" t="str">
        <f t="shared" si="6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3">
      <c r="A504" s="62">
        <f t="shared" si="71"/>
        <v>4225</v>
      </c>
      <c r="B504" s="63" t="str">
        <f t="shared" si="61"/>
        <v xml:space="preserve"> </v>
      </c>
      <c r="C504" s="83" t="str">
        <f t="shared" si="65"/>
        <v xml:space="preserve">  </v>
      </c>
      <c r="D504" s="83" t="str">
        <f t="shared" si="6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3">
      <c r="A505" s="62">
        <f t="shared" si="71"/>
        <v>4226</v>
      </c>
      <c r="B505" s="63">
        <f t="shared" si="61"/>
        <v>32</v>
      </c>
      <c r="C505" s="83" t="str">
        <f t="shared" si="65"/>
        <v>091</v>
      </c>
      <c r="D505" s="83" t="str">
        <f t="shared" si="6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3">
      <c r="A506" s="62">
        <f t="shared" si="71"/>
        <v>4226</v>
      </c>
      <c r="B506" s="63" t="str">
        <f t="shared" ref="B506:B631" si="72">IF(H506&gt;0,F506," ")</f>
        <v xml:space="preserve"> </v>
      </c>
      <c r="C506" s="83" t="str">
        <f t="shared" si="65"/>
        <v xml:space="preserve">  </v>
      </c>
      <c r="D506" s="83" t="str">
        <f t="shared" si="6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3">
      <c r="A507" s="62">
        <f t="shared" si="71"/>
        <v>4226</v>
      </c>
      <c r="B507" s="63" t="str">
        <f t="shared" si="72"/>
        <v xml:space="preserve"> </v>
      </c>
      <c r="C507" s="83" t="str">
        <f t="shared" si="65"/>
        <v xml:space="preserve">  </v>
      </c>
      <c r="D507" s="83" t="str">
        <f t="shared" si="6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>
        <v>25000</v>
      </c>
      <c r="L507" s="164">
        <v>25000</v>
      </c>
      <c r="M507" s="164">
        <v>25000</v>
      </c>
      <c r="N507" s="82">
        <v>5410</v>
      </c>
    </row>
    <row r="508" spans="1:14" x14ac:dyDescent="0.3">
      <c r="A508" s="62">
        <f t="shared" si="71"/>
        <v>4226</v>
      </c>
      <c r="B508" s="63" t="str">
        <f t="shared" si="72"/>
        <v xml:space="preserve"> </v>
      </c>
      <c r="C508" s="83" t="str">
        <f t="shared" si="65"/>
        <v xml:space="preserve">  </v>
      </c>
      <c r="D508" s="83" t="str">
        <f t="shared" si="6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3">
      <c r="A509" s="62">
        <f t="shared" si="71"/>
        <v>4226</v>
      </c>
      <c r="B509" s="63" t="str">
        <f t="shared" si="72"/>
        <v xml:space="preserve"> </v>
      </c>
      <c r="C509" s="83" t="str">
        <f t="shared" si="65"/>
        <v xml:space="preserve">  </v>
      </c>
      <c r="D509" s="83" t="str">
        <f t="shared" si="6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3">
      <c r="A510" s="62">
        <f t="shared" si="71"/>
        <v>4226</v>
      </c>
      <c r="B510" s="63" t="str">
        <f t="shared" si="72"/>
        <v xml:space="preserve"> </v>
      </c>
      <c r="C510" s="83" t="str">
        <f t="shared" ref="C510:C538" si="73">IF(H510&gt;0,LEFT(E510,3),"  ")</f>
        <v xml:space="preserve">  </v>
      </c>
      <c r="D510" s="83" t="str">
        <f t="shared" ref="D510:D538" si="74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3">
      <c r="A511" s="62">
        <f t="shared" si="71"/>
        <v>4227</v>
      </c>
      <c r="B511" s="63">
        <f t="shared" si="72"/>
        <v>32</v>
      </c>
      <c r="C511" s="83" t="str">
        <f t="shared" si="73"/>
        <v>091</v>
      </c>
      <c r="D511" s="83" t="str">
        <f t="shared" si="74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 x14ac:dyDescent="0.3">
      <c r="A512" s="62">
        <f t="shared" si="71"/>
        <v>4227</v>
      </c>
      <c r="B512" s="63" t="str">
        <f t="shared" si="72"/>
        <v xml:space="preserve"> </v>
      </c>
      <c r="C512" s="83" t="str">
        <f t="shared" si="73"/>
        <v xml:space="preserve">  </v>
      </c>
      <c r="D512" s="83" t="str">
        <f t="shared" si="74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3">
      <c r="A513" s="62">
        <f t="shared" si="71"/>
        <v>4227</v>
      </c>
      <c r="B513" s="63" t="str">
        <f t="shared" si="72"/>
        <v xml:space="preserve"> </v>
      </c>
      <c r="C513" s="83" t="str">
        <f t="shared" si="73"/>
        <v xml:space="preserve">  </v>
      </c>
      <c r="D513" s="83" t="str">
        <f t="shared" si="74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/>
      <c r="L513" s="164"/>
      <c r="M513" s="164"/>
      <c r="N513" s="82">
        <v>5410</v>
      </c>
    </row>
    <row r="514" spans="1:14" x14ac:dyDescent="0.3">
      <c r="A514" s="62">
        <f t="shared" si="71"/>
        <v>4227</v>
      </c>
      <c r="B514" s="63" t="str">
        <f t="shared" si="72"/>
        <v xml:space="preserve"> </v>
      </c>
      <c r="C514" s="83" t="str">
        <f t="shared" si="73"/>
        <v xml:space="preserve">  </v>
      </c>
      <c r="D514" s="83" t="str">
        <f t="shared" si="74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3">
      <c r="A515" s="62">
        <f t="shared" si="71"/>
        <v>4227</v>
      </c>
      <c r="B515" s="63" t="str">
        <f t="shared" si="72"/>
        <v xml:space="preserve"> </v>
      </c>
      <c r="C515" s="83" t="str">
        <f t="shared" si="73"/>
        <v xml:space="preserve">  </v>
      </c>
      <c r="D515" s="83" t="str">
        <f t="shared" si="74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3">
      <c r="A516" s="62">
        <f t="shared" si="71"/>
        <v>4227</v>
      </c>
      <c r="B516" s="63" t="str">
        <f t="shared" si="72"/>
        <v xml:space="preserve"> </v>
      </c>
      <c r="C516" s="83" t="str">
        <f t="shared" si="73"/>
        <v xml:space="preserve">  </v>
      </c>
      <c r="D516" s="83" t="str">
        <f t="shared" si="74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3">
      <c r="A517" s="62">
        <f t="shared" si="71"/>
        <v>423</v>
      </c>
      <c r="B517" s="63" t="str">
        <f t="shared" si="72"/>
        <v xml:space="preserve"> </v>
      </c>
      <c r="C517" s="83" t="str">
        <f t="shared" si="73"/>
        <v xml:space="preserve">  </v>
      </c>
      <c r="D517" s="83" t="str">
        <f t="shared" si="74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75">SUM(L518:L523)</f>
        <v>0</v>
      </c>
      <c r="M517" s="88">
        <f t="shared" si="75"/>
        <v>0</v>
      </c>
      <c r="N517" s="82"/>
    </row>
    <row r="518" spans="1:14" ht="25.5" customHeight="1" x14ac:dyDescent="0.3">
      <c r="A518" s="62">
        <f t="shared" si="71"/>
        <v>4231</v>
      </c>
      <c r="B518" s="63">
        <f t="shared" si="72"/>
        <v>32</v>
      </c>
      <c r="C518" s="83" t="str">
        <f t="shared" si="73"/>
        <v>091</v>
      </c>
      <c r="D518" s="83" t="str">
        <f t="shared" si="74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3">
      <c r="A519" s="62">
        <f t="shared" si="71"/>
        <v>4231</v>
      </c>
      <c r="B519" s="63" t="str">
        <f t="shared" si="72"/>
        <v xml:space="preserve"> </v>
      </c>
      <c r="C519" s="83" t="str">
        <f t="shared" si="73"/>
        <v xml:space="preserve">  </v>
      </c>
      <c r="D519" s="83" t="str">
        <f t="shared" si="74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3">
      <c r="A520" s="62">
        <f t="shared" si="71"/>
        <v>4231</v>
      </c>
      <c r="B520" s="63" t="str">
        <f t="shared" si="72"/>
        <v xml:space="preserve"> </v>
      </c>
      <c r="C520" s="83" t="str">
        <f t="shared" si="73"/>
        <v xml:space="preserve">  </v>
      </c>
      <c r="D520" s="83" t="str">
        <f t="shared" si="74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3">
      <c r="A521" s="62">
        <f t="shared" si="71"/>
        <v>4231</v>
      </c>
      <c r="B521" s="63" t="str">
        <f t="shared" si="72"/>
        <v xml:space="preserve"> </v>
      </c>
      <c r="C521" s="83" t="str">
        <f t="shared" si="73"/>
        <v xml:space="preserve">  </v>
      </c>
      <c r="D521" s="83" t="str">
        <f t="shared" si="74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3">
      <c r="A522" s="62">
        <f t="shared" si="71"/>
        <v>4231</v>
      </c>
      <c r="B522" s="63" t="str">
        <f t="shared" si="72"/>
        <v xml:space="preserve"> </v>
      </c>
      <c r="C522" s="83" t="str">
        <f t="shared" si="73"/>
        <v xml:space="preserve">  </v>
      </c>
      <c r="D522" s="83" t="str">
        <f t="shared" si="74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3">
      <c r="A523" s="62">
        <f t="shared" si="71"/>
        <v>4231</v>
      </c>
      <c r="B523" s="63" t="str">
        <f t="shared" si="72"/>
        <v xml:space="preserve"> </v>
      </c>
      <c r="C523" s="83" t="str">
        <f t="shared" si="73"/>
        <v xml:space="preserve">  </v>
      </c>
      <c r="D523" s="83" t="str">
        <f t="shared" si="74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6.4" x14ac:dyDescent="0.3">
      <c r="A524" s="62">
        <f t="shared" si="71"/>
        <v>424</v>
      </c>
      <c r="B524" s="63" t="str">
        <f t="shared" si="72"/>
        <v xml:space="preserve"> </v>
      </c>
      <c r="C524" s="83" t="str">
        <f t="shared" si="73"/>
        <v xml:space="preserve">  </v>
      </c>
      <c r="D524" s="83" t="str">
        <f t="shared" si="74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90000</v>
      </c>
      <c r="L524" s="88">
        <f t="shared" ref="L524:M524" si="76">SUM(L525:L536)</f>
        <v>90000</v>
      </c>
      <c r="M524" s="88">
        <f t="shared" si="76"/>
        <v>90000</v>
      </c>
      <c r="N524" s="82"/>
    </row>
    <row r="525" spans="1:14" x14ac:dyDescent="0.3">
      <c r="A525" s="62">
        <f t="shared" si="71"/>
        <v>4241</v>
      </c>
      <c r="B525" s="63">
        <f t="shared" si="72"/>
        <v>32</v>
      </c>
      <c r="C525" s="83" t="str">
        <f t="shared" si="73"/>
        <v>091</v>
      </c>
      <c r="D525" s="83" t="str">
        <f t="shared" si="74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/>
      <c r="L525" s="164"/>
      <c r="M525" s="164"/>
      <c r="N525" s="82">
        <v>3210</v>
      </c>
    </row>
    <row r="526" spans="1:14" x14ac:dyDescent="0.3">
      <c r="A526" s="62">
        <f t="shared" si="71"/>
        <v>4241</v>
      </c>
      <c r="B526" s="63" t="str">
        <f t="shared" si="72"/>
        <v xml:space="preserve"> </v>
      </c>
      <c r="C526" s="83" t="str">
        <f t="shared" si="73"/>
        <v xml:space="preserve">  </v>
      </c>
      <c r="D526" s="83" t="str">
        <f t="shared" si="74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3">
      <c r="A527" s="62">
        <f t="shared" si="71"/>
        <v>4241</v>
      </c>
      <c r="B527" s="63" t="str">
        <f t="shared" si="72"/>
        <v xml:space="preserve"> </v>
      </c>
      <c r="C527" s="83" t="str">
        <f t="shared" si="73"/>
        <v xml:space="preserve">  </v>
      </c>
      <c r="D527" s="83" t="str">
        <f t="shared" si="74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>
        <v>90000</v>
      </c>
      <c r="L527" s="164">
        <v>90000</v>
      </c>
      <c r="M527" s="164">
        <v>90000</v>
      </c>
      <c r="N527" s="82">
        <v>5410</v>
      </c>
    </row>
    <row r="528" spans="1:14" x14ac:dyDescent="0.3">
      <c r="A528" s="62">
        <f t="shared" si="71"/>
        <v>4241</v>
      </c>
      <c r="B528" s="63" t="str">
        <f t="shared" si="72"/>
        <v xml:space="preserve"> </v>
      </c>
      <c r="C528" s="83" t="str">
        <f t="shared" si="73"/>
        <v xml:space="preserve">  </v>
      </c>
      <c r="D528" s="83" t="str">
        <f t="shared" si="74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3">
      <c r="A529" s="62">
        <f t="shared" si="71"/>
        <v>4241</v>
      </c>
      <c r="B529" s="63" t="str">
        <f t="shared" si="72"/>
        <v xml:space="preserve"> </v>
      </c>
      <c r="C529" s="83" t="str">
        <f t="shared" si="73"/>
        <v xml:space="preserve">  </v>
      </c>
      <c r="D529" s="83" t="str">
        <f t="shared" si="74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3">
      <c r="A530" s="62">
        <f t="shared" si="71"/>
        <v>4241</v>
      </c>
      <c r="B530" s="63" t="str">
        <f t="shared" si="72"/>
        <v xml:space="preserve"> </v>
      </c>
      <c r="C530" s="83" t="str">
        <f t="shared" si="73"/>
        <v xml:space="preserve">  </v>
      </c>
      <c r="D530" s="83" t="str">
        <f t="shared" si="74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3">
      <c r="A531" s="62">
        <f>G531</f>
        <v>4242</v>
      </c>
      <c r="B531" s="63">
        <f t="shared" si="72"/>
        <v>32</v>
      </c>
      <c r="C531" s="83" t="str">
        <f t="shared" si="73"/>
        <v>091</v>
      </c>
      <c r="D531" s="83" t="str">
        <f t="shared" si="74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3">
      <c r="A532" s="62">
        <f t="shared" ref="A532:A536" si="77">G532</f>
        <v>4242</v>
      </c>
      <c r="B532" s="63" t="str">
        <f t="shared" si="72"/>
        <v xml:space="preserve"> </v>
      </c>
      <c r="C532" s="83" t="str">
        <f t="shared" si="73"/>
        <v xml:space="preserve">  </v>
      </c>
      <c r="D532" s="83" t="str">
        <f t="shared" si="74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3">
      <c r="A533" s="62">
        <f t="shared" si="77"/>
        <v>4242</v>
      </c>
      <c r="B533" s="63" t="str">
        <f t="shared" si="72"/>
        <v xml:space="preserve"> </v>
      </c>
      <c r="C533" s="83" t="str">
        <f t="shared" si="73"/>
        <v xml:space="preserve">  </v>
      </c>
      <c r="D533" s="83" t="str">
        <f t="shared" si="74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3">
      <c r="A534" s="62">
        <f t="shared" si="77"/>
        <v>4242</v>
      </c>
      <c r="B534" s="63" t="str">
        <f t="shared" si="72"/>
        <v xml:space="preserve"> </v>
      </c>
      <c r="C534" s="83" t="str">
        <f t="shared" si="73"/>
        <v xml:space="preserve">  </v>
      </c>
      <c r="D534" s="83" t="str">
        <f t="shared" si="74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3">
      <c r="A535" s="62">
        <f t="shared" si="77"/>
        <v>4242</v>
      </c>
      <c r="B535" s="63" t="str">
        <f t="shared" si="72"/>
        <v xml:space="preserve"> </v>
      </c>
      <c r="C535" s="83" t="str">
        <f t="shared" si="73"/>
        <v xml:space="preserve">  </v>
      </c>
      <c r="D535" s="83" t="str">
        <f t="shared" si="74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3">
      <c r="A536" s="62">
        <f t="shared" si="77"/>
        <v>4242</v>
      </c>
      <c r="B536" s="63" t="str">
        <f t="shared" si="72"/>
        <v xml:space="preserve"> </v>
      </c>
      <c r="C536" s="83" t="str">
        <f t="shared" si="73"/>
        <v xml:space="preserve">  </v>
      </c>
      <c r="D536" s="83" t="str">
        <f t="shared" si="74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3">
      <c r="A537" s="62">
        <f t="shared" si="71"/>
        <v>0</v>
      </c>
      <c r="B537" s="63" t="str">
        <f t="shared" si="72"/>
        <v xml:space="preserve"> </v>
      </c>
      <c r="C537" s="83" t="str">
        <f t="shared" si="73"/>
        <v xml:space="preserve">  </v>
      </c>
      <c r="D537" s="83" t="str">
        <f t="shared" si="74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6.4" x14ac:dyDescent="0.3">
      <c r="A538" s="62" t="str">
        <f t="shared" si="71"/>
        <v>A 7011 02</v>
      </c>
      <c r="B538" s="63" t="str">
        <f t="shared" si="72"/>
        <v xml:space="preserve"> </v>
      </c>
      <c r="C538" s="83" t="str">
        <f t="shared" si="73"/>
        <v xml:space="preserve">  </v>
      </c>
      <c r="D538" s="83" t="str">
        <f t="shared" si="74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>SUM(L545,L875,L984)</f>
        <v>0</v>
      </c>
      <c r="M538" s="101">
        <f>SUM(M545,M875,M984)</f>
        <v>0</v>
      </c>
      <c r="N538" s="82"/>
    </row>
    <row r="539" spans="1:14" ht="26.4" x14ac:dyDescent="0.3">
      <c r="B539" s="63" t="str">
        <f t="shared" si="72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6.4" x14ac:dyDescent="0.3">
      <c r="B540" s="63" t="str">
        <f t="shared" si="72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>SUMIF($F545:$F1000,$G540,L545:L1000)</f>
        <v>0</v>
      </c>
      <c r="M540" s="111">
        <f>SUMIF($F545:$F1000,$G540,M545:M1000)</f>
        <v>0</v>
      </c>
      <c r="N540" s="82"/>
    </row>
    <row r="541" spans="1:14" x14ac:dyDescent="0.3">
      <c r="B541" s="63" t="str">
        <f t="shared" si="72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>SUMIF($F545:$F1000,$G541,L545:L1000)</f>
        <v>0</v>
      </c>
      <c r="M541" s="111">
        <f>SUMIF($F545:$F1000,$G541,M545:M1000)</f>
        <v>0</v>
      </c>
      <c r="N541" s="82"/>
    </row>
    <row r="542" spans="1:14" ht="26.4" x14ac:dyDescent="0.3">
      <c r="B542" s="63" t="str">
        <f t="shared" si="72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>SUMIF($F545:$F1000,$G542,L545:L1000)</f>
        <v>0</v>
      </c>
      <c r="M542" s="111">
        <f>SUMIF($F545:$F1000,$G542,M545:M1000)</f>
        <v>0</v>
      </c>
      <c r="N542" s="82"/>
    </row>
    <row r="543" spans="1:14" ht="52.8" x14ac:dyDescent="0.3">
      <c r="B543" s="63" t="str">
        <f t="shared" si="72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>SUMIF($F545:$F1000,$G543,L545:L1000)</f>
        <v>0</v>
      </c>
      <c r="M543" s="111">
        <f>SUMIF($F545:$F1000,$G543,M545:M1000)</f>
        <v>0</v>
      </c>
      <c r="N543" s="82"/>
    </row>
    <row r="544" spans="1:14" ht="26.4" x14ac:dyDescent="0.3">
      <c r="B544" s="63" t="str">
        <f t="shared" si="72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>SUMIF($F545:$F1000,$G544,L545:L1000)</f>
        <v>0</v>
      </c>
      <c r="M544" s="111">
        <f>SUMIF($F545:$F1000,$G544,M545:M1000)</f>
        <v>0</v>
      </c>
      <c r="N544" s="82"/>
    </row>
    <row r="545" spans="1:14" x14ac:dyDescent="0.3">
      <c r="A545" s="62">
        <f t="shared" ref="A545:A656" si="78">G545</f>
        <v>3</v>
      </c>
      <c r="B545" s="63" t="str">
        <f t="shared" si="72"/>
        <v xml:space="preserve"> </v>
      </c>
      <c r="C545" s="83" t="str">
        <f t="shared" ref="C545:C612" si="79">IF(H545&gt;0,LEFT(E545,3),"  ")</f>
        <v xml:space="preserve">  </v>
      </c>
      <c r="D545" s="83" t="str">
        <f t="shared" ref="D545:D612" si="8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>SUM(L546,L592,L760,L793,L861,L847,L801)</f>
        <v>0</v>
      </c>
      <c r="M545" s="88">
        <f>SUM(M546,M592,M760,M793,M861,M847,M801)</f>
        <v>0</v>
      </c>
    </row>
    <row r="546" spans="1:14" x14ac:dyDescent="0.3">
      <c r="A546" s="62">
        <f t="shared" si="78"/>
        <v>31</v>
      </c>
      <c r="B546" s="63" t="str">
        <f t="shared" si="72"/>
        <v xml:space="preserve"> </v>
      </c>
      <c r="C546" s="83" t="str">
        <f t="shared" si="79"/>
        <v xml:space="preserve">  </v>
      </c>
      <c r="D546" s="83" t="str">
        <f t="shared" si="8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>SUM(L547,L572,L579)</f>
        <v>0</v>
      </c>
      <c r="M546" s="88">
        <f>SUM(M547,M572,M579)</f>
        <v>0</v>
      </c>
      <c r="N546" s="82"/>
    </row>
    <row r="547" spans="1:14" x14ac:dyDescent="0.3">
      <c r="A547" s="62">
        <f t="shared" si="78"/>
        <v>311</v>
      </c>
      <c r="B547" s="63" t="str">
        <f t="shared" si="72"/>
        <v xml:space="preserve"> </v>
      </c>
      <c r="C547" s="83" t="str">
        <f t="shared" si="79"/>
        <v xml:space="preserve">  </v>
      </c>
      <c r="D547" s="83" t="str">
        <f t="shared" si="8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81">SUM(L548:L571)</f>
        <v>0</v>
      </c>
      <c r="M547" s="88">
        <f t="shared" si="81"/>
        <v>0</v>
      </c>
      <c r="N547" s="82"/>
    </row>
    <row r="548" spans="1:14" x14ac:dyDescent="0.3">
      <c r="A548" s="62">
        <f t="shared" si="78"/>
        <v>3111</v>
      </c>
      <c r="B548" s="63">
        <f t="shared" si="72"/>
        <v>32</v>
      </c>
      <c r="C548" s="83" t="str">
        <f t="shared" si="79"/>
        <v>092</v>
      </c>
      <c r="D548" s="83" t="str">
        <f t="shared" si="8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3">
      <c r="A549" s="62">
        <f t="shared" si="78"/>
        <v>3111</v>
      </c>
      <c r="B549" s="63" t="str">
        <f t="shared" si="72"/>
        <v xml:space="preserve"> </v>
      </c>
      <c r="C549" s="83" t="str">
        <f t="shared" si="79"/>
        <v xml:space="preserve">  </v>
      </c>
      <c r="D549" s="83" t="str">
        <f t="shared" si="8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3">
      <c r="A550" s="62">
        <f t="shared" si="78"/>
        <v>3111</v>
      </c>
      <c r="B550" s="63" t="str">
        <f t="shared" si="72"/>
        <v xml:space="preserve"> </v>
      </c>
      <c r="C550" s="83" t="str">
        <f t="shared" si="79"/>
        <v xml:space="preserve">  </v>
      </c>
      <c r="D550" s="83" t="str">
        <f t="shared" si="8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3">
      <c r="A551" s="62">
        <f t="shared" si="78"/>
        <v>3111</v>
      </c>
      <c r="B551" s="63" t="str">
        <f t="shared" si="72"/>
        <v xml:space="preserve"> </v>
      </c>
      <c r="C551" s="83" t="str">
        <f t="shared" si="79"/>
        <v xml:space="preserve">  </v>
      </c>
      <c r="D551" s="83" t="str">
        <f t="shared" si="8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3">
      <c r="A552" s="62">
        <f t="shared" si="78"/>
        <v>3111</v>
      </c>
      <c r="B552" s="63" t="str">
        <f t="shared" si="72"/>
        <v xml:space="preserve"> </v>
      </c>
      <c r="C552" s="83" t="str">
        <f t="shared" si="79"/>
        <v xml:space="preserve">  </v>
      </c>
      <c r="D552" s="83" t="str">
        <f t="shared" si="8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3">
      <c r="A553" s="62">
        <f t="shared" si="78"/>
        <v>3111</v>
      </c>
      <c r="B553" s="63" t="str">
        <f t="shared" si="72"/>
        <v xml:space="preserve"> </v>
      </c>
      <c r="C553" s="83" t="str">
        <f t="shared" si="79"/>
        <v xml:space="preserve">  </v>
      </c>
      <c r="D553" s="83" t="str">
        <f t="shared" si="8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3">
      <c r="A554" s="62">
        <f t="shared" si="78"/>
        <v>3112</v>
      </c>
      <c r="B554" s="63">
        <f t="shared" si="72"/>
        <v>32</v>
      </c>
      <c r="C554" s="83" t="str">
        <f t="shared" si="79"/>
        <v>092</v>
      </c>
      <c r="D554" s="83" t="str">
        <f t="shared" si="8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3">
      <c r="A555" s="62">
        <f t="shared" si="78"/>
        <v>3112</v>
      </c>
      <c r="B555" s="63" t="str">
        <f t="shared" si="72"/>
        <v xml:space="preserve"> </v>
      </c>
      <c r="C555" s="83" t="str">
        <f t="shared" si="79"/>
        <v xml:space="preserve">  </v>
      </c>
      <c r="D555" s="83" t="str">
        <f t="shared" si="8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3">
      <c r="A556" s="62">
        <f t="shared" si="78"/>
        <v>3112</v>
      </c>
      <c r="B556" s="63" t="str">
        <f t="shared" si="72"/>
        <v xml:space="preserve"> </v>
      </c>
      <c r="C556" s="83" t="str">
        <f t="shared" si="79"/>
        <v xml:space="preserve">  </v>
      </c>
      <c r="D556" s="83" t="str">
        <f t="shared" si="8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3">
      <c r="A557" s="62">
        <f t="shared" si="78"/>
        <v>3112</v>
      </c>
      <c r="B557" s="63" t="str">
        <f t="shared" si="72"/>
        <v xml:space="preserve"> </v>
      </c>
      <c r="C557" s="83" t="str">
        <f t="shared" si="79"/>
        <v xml:space="preserve">  </v>
      </c>
      <c r="D557" s="83" t="str">
        <f t="shared" si="8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3">
      <c r="A558" s="62">
        <f t="shared" si="78"/>
        <v>3112</v>
      </c>
      <c r="B558" s="63" t="str">
        <f t="shared" si="72"/>
        <v xml:space="preserve"> </v>
      </c>
      <c r="C558" s="83" t="str">
        <f t="shared" si="79"/>
        <v xml:space="preserve">  </v>
      </c>
      <c r="D558" s="83" t="str">
        <f t="shared" si="8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3">
      <c r="A559" s="62">
        <f t="shared" si="78"/>
        <v>3112</v>
      </c>
      <c r="B559" s="63" t="str">
        <f t="shared" si="72"/>
        <v xml:space="preserve"> </v>
      </c>
      <c r="C559" s="83" t="str">
        <f t="shared" si="79"/>
        <v xml:space="preserve">  </v>
      </c>
      <c r="D559" s="83" t="str">
        <f t="shared" si="8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3">
      <c r="A560" s="62">
        <f t="shared" si="78"/>
        <v>3113</v>
      </c>
      <c r="B560" s="63">
        <f t="shared" si="72"/>
        <v>32</v>
      </c>
      <c r="C560" s="83" t="str">
        <f t="shared" si="79"/>
        <v>092</v>
      </c>
      <c r="D560" s="83" t="str">
        <f t="shared" si="8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3">
      <c r="A561" s="62">
        <f t="shared" si="78"/>
        <v>3113</v>
      </c>
      <c r="B561" s="63" t="str">
        <f t="shared" si="72"/>
        <v xml:space="preserve"> </v>
      </c>
      <c r="C561" s="83" t="str">
        <f t="shared" si="79"/>
        <v xml:space="preserve">  </v>
      </c>
      <c r="D561" s="83" t="str">
        <f t="shared" si="8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3">
      <c r="A562" s="62">
        <f t="shared" si="78"/>
        <v>3113</v>
      </c>
      <c r="B562" s="63" t="str">
        <f t="shared" si="72"/>
        <v xml:space="preserve"> </v>
      </c>
      <c r="C562" s="83" t="str">
        <f t="shared" si="79"/>
        <v xml:space="preserve">  </v>
      </c>
      <c r="D562" s="83" t="str">
        <f t="shared" si="8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3">
      <c r="A563" s="62">
        <f t="shared" si="78"/>
        <v>3113</v>
      </c>
      <c r="B563" s="63" t="str">
        <f t="shared" si="72"/>
        <v xml:space="preserve"> </v>
      </c>
      <c r="C563" s="83" t="str">
        <f t="shared" si="79"/>
        <v xml:space="preserve">  </v>
      </c>
      <c r="D563" s="83" t="str">
        <f t="shared" si="8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3">
      <c r="A564" s="62">
        <f t="shared" si="78"/>
        <v>3113</v>
      </c>
      <c r="B564" s="63" t="str">
        <f t="shared" si="72"/>
        <v xml:space="preserve"> </v>
      </c>
      <c r="C564" s="83" t="str">
        <f t="shared" si="79"/>
        <v xml:space="preserve">  </v>
      </c>
      <c r="D564" s="83" t="str">
        <f t="shared" si="8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3">
      <c r="A565" s="62">
        <f t="shared" si="78"/>
        <v>3113</v>
      </c>
      <c r="B565" s="63" t="str">
        <f t="shared" si="72"/>
        <v xml:space="preserve"> </v>
      </c>
      <c r="C565" s="83" t="str">
        <f t="shared" si="79"/>
        <v xml:space="preserve">  </v>
      </c>
      <c r="D565" s="83" t="str">
        <f t="shared" si="8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3">
      <c r="A566" s="62">
        <f>G566</f>
        <v>3114</v>
      </c>
      <c r="B566" s="63">
        <f t="shared" si="72"/>
        <v>32</v>
      </c>
      <c r="C566" s="83" t="str">
        <f t="shared" si="79"/>
        <v>092</v>
      </c>
      <c r="D566" s="83" t="str">
        <f t="shared" si="8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3">
      <c r="A567" s="62">
        <f t="shared" ref="A567:A571" si="82">G567</f>
        <v>3114</v>
      </c>
      <c r="B567" s="63" t="str">
        <f t="shared" si="72"/>
        <v xml:space="preserve"> </v>
      </c>
      <c r="C567" s="83" t="str">
        <f t="shared" si="79"/>
        <v xml:space="preserve">  </v>
      </c>
      <c r="D567" s="83" t="str">
        <f t="shared" si="8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3">
      <c r="A568" s="62">
        <f t="shared" si="82"/>
        <v>3114</v>
      </c>
      <c r="B568" s="63" t="str">
        <f t="shared" si="72"/>
        <v xml:space="preserve"> </v>
      </c>
      <c r="C568" s="83" t="str">
        <f t="shared" si="79"/>
        <v xml:space="preserve">  </v>
      </c>
      <c r="D568" s="83" t="str">
        <f t="shared" si="8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3">
      <c r="A569" s="62">
        <f t="shared" si="82"/>
        <v>3114</v>
      </c>
      <c r="B569" s="63" t="str">
        <f t="shared" si="72"/>
        <v xml:space="preserve"> </v>
      </c>
      <c r="C569" s="83" t="str">
        <f t="shared" si="79"/>
        <v xml:space="preserve">  </v>
      </c>
      <c r="D569" s="83" t="str">
        <f t="shared" si="8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3">
      <c r="A570" s="62">
        <f t="shared" si="82"/>
        <v>3114</v>
      </c>
      <c r="B570" s="63" t="str">
        <f t="shared" si="72"/>
        <v xml:space="preserve"> </v>
      </c>
      <c r="C570" s="83" t="str">
        <f t="shared" si="79"/>
        <v xml:space="preserve">  </v>
      </c>
      <c r="D570" s="83" t="str">
        <f t="shared" si="8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3">
      <c r="A571" s="62">
        <f t="shared" si="82"/>
        <v>3114</v>
      </c>
      <c r="B571" s="63" t="str">
        <f t="shared" si="72"/>
        <v xml:space="preserve"> </v>
      </c>
      <c r="C571" s="83" t="str">
        <f t="shared" si="79"/>
        <v xml:space="preserve">  </v>
      </c>
      <c r="D571" s="83" t="str">
        <f t="shared" si="8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3">
      <c r="A572" s="62">
        <f t="shared" si="78"/>
        <v>312</v>
      </c>
      <c r="B572" s="63" t="str">
        <f t="shared" si="72"/>
        <v xml:space="preserve"> </v>
      </c>
      <c r="C572" s="83" t="str">
        <f t="shared" si="79"/>
        <v xml:space="preserve">  </v>
      </c>
      <c r="D572" s="83" t="str">
        <f t="shared" si="8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83">SUM(L573:L578)</f>
        <v>0</v>
      </c>
      <c r="M572" s="88">
        <f t="shared" si="83"/>
        <v>0</v>
      </c>
      <c r="N572" s="82"/>
    </row>
    <row r="573" spans="1:14" x14ac:dyDescent="0.3">
      <c r="A573" s="62">
        <f t="shared" si="78"/>
        <v>3121</v>
      </c>
      <c r="B573" s="63">
        <f t="shared" si="72"/>
        <v>32</v>
      </c>
      <c r="C573" s="83" t="str">
        <f t="shared" si="79"/>
        <v>092</v>
      </c>
      <c r="D573" s="83" t="str">
        <f t="shared" si="8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3">
      <c r="A574" s="62">
        <f t="shared" si="78"/>
        <v>3121</v>
      </c>
      <c r="B574" s="63" t="str">
        <f t="shared" si="72"/>
        <v xml:space="preserve"> </v>
      </c>
      <c r="C574" s="83" t="str">
        <f t="shared" si="79"/>
        <v xml:space="preserve">  </v>
      </c>
      <c r="D574" s="83" t="str">
        <f t="shared" si="8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3">
      <c r="A575" s="62">
        <f t="shared" si="78"/>
        <v>3121</v>
      </c>
      <c r="B575" s="63" t="str">
        <f t="shared" si="72"/>
        <v xml:space="preserve"> </v>
      </c>
      <c r="C575" s="83" t="str">
        <f t="shared" si="79"/>
        <v xml:space="preserve">  </v>
      </c>
      <c r="D575" s="83" t="str">
        <f t="shared" si="8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3">
      <c r="A576" s="62">
        <f t="shared" si="78"/>
        <v>3121</v>
      </c>
      <c r="B576" s="63" t="str">
        <f t="shared" si="72"/>
        <v xml:space="preserve"> </v>
      </c>
      <c r="C576" s="83" t="str">
        <f t="shared" si="79"/>
        <v xml:space="preserve">  </v>
      </c>
      <c r="D576" s="83" t="str">
        <f t="shared" si="8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3">
      <c r="A577" s="62">
        <f t="shared" si="78"/>
        <v>3121</v>
      </c>
      <c r="B577" s="63" t="str">
        <f t="shared" si="72"/>
        <v xml:space="preserve"> </v>
      </c>
      <c r="C577" s="83" t="str">
        <f t="shared" si="79"/>
        <v xml:space="preserve">  </v>
      </c>
      <c r="D577" s="83" t="str">
        <f t="shared" si="8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3">
      <c r="A578" s="62">
        <f t="shared" si="78"/>
        <v>3121</v>
      </c>
      <c r="B578" s="63" t="str">
        <f t="shared" si="72"/>
        <v xml:space="preserve"> </v>
      </c>
      <c r="C578" s="83" t="str">
        <f t="shared" si="79"/>
        <v xml:space="preserve">  </v>
      </c>
      <c r="D578" s="83" t="str">
        <f t="shared" si="8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3">
      <c r="A579" s="62">
        <f t="shared" si="78"/>
        <v>313</v>
      </c>
      <c r="B579" s="63" t="str">
        <f t="shared" si="72"/>
        <v xml:space="preserve"> </v>
      </c>
      <c r="C579" s="83" t="str">
        <f t="shared" si="79"/>
        <v xml:space="preserve">  </v>
      </c>
      <c r="D579" s="83" t="str">
        <f t="shared" si="8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84">SUM(L580:L591)</f>
        <v>0</v>
      </c>
      <c r="M579" s="88">
        <f t="shared" si="84"/>
        <v>0</v>
      </c>
      <c r="N579" s="82"/>
    </row>
    <row r="580" spans="1:14" ht="25.5" customHeight="1" x14ac:dyDescent="0.3">
      <c r="A580" s="62">
        <f t="shared" si="78"/>
        <v>3132</v>
      </c>
      <c r="B580" s="63">
        <f t="shared" si="72"/>
        <v>32</v>
      </c>
      <c r="C580" s="83" t="str">
        <f t="shared" si="79"/>
        <v>092</v>
      </c>
      <c r="D580" s="83" t="str">
        <f t="shared" si="8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3">
      <c r="A581" s="62">
        <f t="shared" si="78"/>
        <v>3132</v>
      </c>
      <c r="B581" s="63" t="str">
        <f t="shared" si="72"/>
        <v xml:space="preserve"> </v>
      </c>
      <c r="C581" s="83" t="str">
        <f t="shared" si="79"/>
        <v xml:space="preserve">  </v>
      </c>
      <c r="D581" s="83" t="str">
        <f t="shared" si="8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3">
      <c r="A582" s="62">
        <f t="shared" si="78"/>
        <v>3132</v>
      </c>
      <c r="B582" s="63" t="str">
        <f t="shared" si="72"/>
        <v xml:space="preserve"> </v>
      </c>
      <c r="C582" s="83" t="str">
        <f t="shared" si="79"/>
        <v xml:space="preserve">  </v>
      </c>
      <c r="D582" s="83" t="str">
        <f t="shared" si="8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3">
      <c r="A583" s="62">
        <f t="shared" si="78"/>
        <v>3132</v>
      </c>
      <c r="B583" s="63" t="str">
        <f t="shared" si="72"/>
        <v xml:space="preserve"> </v>
      </c>
      <c r="C583" s="83" t="str">
        <f t="shared" si="79"/>
        <v xml:space="preserve">  </v>
      </c>
      <c r="D583" s="83" t="str">
        <f t="shared" si="8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3">
      <c r="A584" s="62">
        <f t="shared" si="78"/>
        <v>3132</v>
      </c>
      <c r="B584" s="63" t="str">
        <f t="shared" si="72"/>
        <v xml:space="preserve"> </v>
      </c>
      <c r="C584" s="83" t="str">
        <f t="shared" si="79"/>
        <v xml:space="preserve">  </v>
      </c>
      <c r="D584" s="83" t="str">
        <f t="shared" si="8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3">
      <c r="A585" s="62">
        <f t="shared" si="78"/>
        <v>3132</v>
      </c>
      <c r="B585" s="63" t="str">
        <f t="shared" si="72"/>
        <v xml:space="preserve"> </v>
      </c>
      <c r="C585" s="83" t="str">
        <f t="shared" si="79"/>
        <v xml:space="preserve">  </v>
      </c>
      <c r="D585" s="83" t="str">
        <f t="shared" si="8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3">
      <c r="A586" s="62">
        <f t="shared" si="78"/>
        <v>3133</v>
      </c>
      <c r="B586" s="63">
        <f t="shared" si="72"/>
        <v>32</v>
      </c>
      <c r="C586" s="83" t="str">
        <f t="shared" si="79"/>
        <v>092</v>
      </c>
      <c r="D586" s="83" t="str">
        <f t="shared" si="8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3">
      <c r="A587" s="62">
        <f t="shared" si="78"/>
        <v>3133</v>
      </c>
      <c r="B587" s="63" t="str">
        <f t="shared" si="72"/>
        <v xml:space="preserve"> </v>
      </c>
      <c r="C587" s="83" t="str">
        <f t="shared" si="79"/>
        <v xml:space="preserve">  </v>
      </c>
      <c r="D587" s="83" t="str">
        <f t="shared" si="8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3">
      <c r="A588" s="62">
        <f t="shared" si="78"/>
        <v>3133</v>
      </c>
      <c r="B588" s="63" t="str">
        <f t="shared" si="72"/>
        <v xml:space="preserve"> </v>
      </c>
      <c r="C588" s="83" t="str">
        <f t="shared" si="79"/>
        <v xml:space="preserve">  </v>
      </c>
      <c r="D588" s="83" t="str">
        <f t="shared" si="8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3">
      <c r="A589" s="62">
        <f t="shared" si="78"/>
        <v>3133</v>
      </c>
      <c r="B589" s="63" t="str">
        <f t="shared" si="72"/>
        <v xml:space="preserve"> </v>
      </c>
      <c r="C589" s="83" t="str">
        <f t="shared" si="79"/>
        <v xml:space="preserve">  </v>
      </c>
      <c r="D589" s="83" t="str">
        <f t="shared" si="8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3">
      <c r="A590" s="62">
        <f t="shared" si="78"/>
        <v>3133</v>
      </c>
      <c r="B590" s="63" t="str">
        <f t="shared" si="72"/>
        <v xml:space="preserve"> </v>
      </c>
      <c r="C590" s="83" t="str">
        <f t="shared" si="79"/>
        <v xml:space="preserve">  </v>
      </c>
      <c r="D590" s="83" t="str">
        <f t="shared" si="8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3">
      <c r="A591" s="62">
        <f t="shared" si="78"/>
        <v>3133</v>
      </c>
      <c r="B591" s="63" t="str">
        <f t="shared" si="72"/>
        <v xml:space="preserve"> </v>
      </c>
      <c r="C591" s="83" t="str">
        <f t="shared" si="79"/>
        <v xml:space="preserve">  </v>
      </c>
      <c r="D591" s="83" t="str">
        <f t="shared" si="8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3">
      <c r="A592" s="62">
        <f t="shared" si="78"/>
        <v>32</v>
      </c>
      <c r="B592" s="63" t="str">
        <f t="shared" si="72"/>
        <v xml:space="preserve"> </v>
      </c>
      <c r="C592" s="83" t="str">
        <f t="shared" si="79"/>
        <v xml:space="preserve">  </v>
      </c>
      <c r="D592" s="83" t="str">
        <f t="shared" si="8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>SUM(L593,L618,L655,L717,L710)</f>
        <v>0</v>
      </c>
      <c r="M592" s="88">
        <f>SUM(M593,M618,M655,M717,M710)</f>
        <v>0</v>
      </c>
      <c r="N592" s="82"/>
    </row>
    <row r="593" spans="1:14" x14ac:dyDescent="0.3">
      <c r="A593" s="62">
        <f t="shared" si="78"/>
        <v>321</v>
      </c>
      <c r="B593" s="63" t="str">
        <f t="shared" si="72"/>
        <v xml:space="preserve"> </v>
      </c>
      <c r="C593" s="83" t="str">
        <f t="shared" si="79"/>
        <v xml:space="preserve">  </v>
      </c>
      <c r="D593" s="83" t="str">
        <f t="shared" si="8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 t="shared" ref="L593:M593" si="85">SUM(L594:L617)</f>
        <v>0</v>
      </c>
      <c r="M593" s="88">
        <f t="shared" si="85"/>
        <v>0</v>
      </c>
      <c r="N593" s="82"/>
    </row>
    <row r="594" spans="1:14" x14ac:dyDescent="0.3">
      <c r="A594" s="62">
        <f t="shared" si="78"/>
        <v>3211</v>
      </c>
      <c r="B594" s="63">
        <f t="shared" si="72"/>
        <v>32</v>
      </c>
      <c r="C594" s="83" t="str">
        <f t="shared" si="79"/>
        <v>092</v>
      </c>
      <c r="D594" s="83" t="str">
        <f t="shared" si="8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3">
      <c r="A595" s="62">
        <f t="shared" si="78"/>
        <v>3211</v>
      </c>
      <c r="B595" s="63" t="str">
        <f t="shared" si="72"/>
        <v xml:space="preserve"> </v>
      </c>
      <c r="C595" s="83" t="str">
        <f t="shared" si="79"/>
        <v xml:space="preserve">  </v>
      </c>
      <c r="D595" s="83" t="str">
        <f t="shared" si="8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3">
      <c r="A596" s="62">
        <f t="shared" si="78"/>
        <v>3211</v>
      </c>
      <c r="B596" s="63" t="str">
        <f t="shared" si="72"/>
        <v xml:space="preserve"> </v>
      </c>
      <c r="C596" s="83" t="str">
        <f t="shared" si="79"/>
        <v xml:space="preserve">  </v>
      </c>
      <c r="D596" s="83" t="str">
        <f t="shared" si="8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3">
      <c r="A597" s="62">
        <f t="shared" si="78"/>
        <v>3211</v>
      </c>
      <c r="B597" s="63" t="str">
        <f t="shared" si="72"/>
        <v xml:space="preserve"> </v>
      </c>
      <c r="C597" s="83" t="str">
        <f t="shared" si="79"/>
        <v xml:space="preserve">  </v>
      </c>
      <c r="D597" s="83" t="str">
        <f t="shared" si="8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3">
      <c r="A598" s="62">
        <f t="shared" si="78"/>
        <v>3211</v>
      </c>
      <c r="B598" s="63" t="str">
        <f t="shared" si="72"/>
        <v xml:space="preserve"> </v>
      </c>
      <c r="C598" s="83" t="str">
        <f t="shared" si="79"/>
        <v xml:space="preserve">  </v>
      </c>
      <c r="D598" s="83" t="str">
        <f t="shared" si="8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3">
      <c r="A599" s="62">
        <f t="shared" si="78"/>
        <v>3211</v>
      </c>
      <c r="B599" s="63" t="str">
        <f t="shared" si="72"/>
        <v xml:space="preserve"> </v>
      </c>
      <c r="C599" s="83" t="str">
        <f t="shared" si="79"/>
        <v xml:space="preserve">  </v>
      </c>
      <c r="D599" s="83" t="str">
        <f t="shared" si="8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3">
      <c r="A600" s="62">
        <f t="shared" si="78"/>
        <v>3212</v>
      </c>
      <c r="B600" s="63">
        <f t="shared" si="72"/>
        <v>32</v>
      </c>
      <c r="C600" s="83" t="str">
        <f t="shared" si="79"/>
        <v>092</v>
      </c>
      <c r="D600" s="83" t="str">
        <f t="shared" si="8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3">
      <c r="A601" s="62">
        <f t="shared" si="78"/>
        <v>3212</v>
      </c>
      <c r="B601" s="63" t="str">
        <f t="shared" si="72"/>
        <v xml:space="preserve"> </v>
      </c>
      <c r="C601" s="83" t="str">
        <f t="shared" si="79"/>
        <v xml:space="preserve">  </v>
      </c>
      <c r="D601" s="83" t="str">
        <f t="shared" si="8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3">
      <c r="A602" s="62">
        <f t="shared" si="78"/>
        <v>3212</v>
      </c>
      <c r="B602" s="63" t="str">
        <f t="shared" si="72"/>
        <v xml:space="preserve"> </v>
      </c>
      <c r="C602" s="83" t="str">
        <f t="shared" si="79"/>
        <v xml:space="preserve">  </v>
      </c>
      <c r="D602" s="83" t="str">
        <f t="shared" si="8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3">
      <c r="A603" s="62">
        <f t="shared" si="78"/>
        <v>3212</v>
      </c>
      <c r="B603" s="63" t="str">
        <f t="shared" si="72"/>
        <v xml:space="preserve"> </v>
      </c>
      <c r="C603" s="83" t="str">
        <f t="shared" si="79"/>
        <v xml:space="preserve">  </v>
      </c>
      <c r="D603" s="83" t="str">
        <f t="shared" si="8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3">
      <c r="A604" s="62">
        <f t="shared" si="78"/>
        <v>3212</v>
      </c>
      <c r="B604" s="63" t="str">
        <f t="shared" si="72"/>
        <v xml:space="preserve"> </v>
      </c>
      <c r="C604" s="83" t="str">
        <f t="shared" si="79"/>
        <v xml:space="preserve">  </v>
      </c>
      <c r="D604" s="83" t="str">
        <f t="shared" si="8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3">
      <c r="A605" s="62">
        <f t="shared" si="78"/>
        <v>3212</v>
      </c>
      <c r="B605" s="63" t="str">
        <f t="shared" si="72"/>
        <v xml:space="preserve"> </v>
      </c>
      <c r="C605" s="83" t="str">
        <f t="shared" si="79"/>
        <v xml:space="preserve">  </v>
      </c>
      <c r="D605" s="83" t="str">
        <f t="shared" si="8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3">
      <c r="A606" s="62">
        <f t="shared" si="78"/>
        <v>3213</v>
      </c>
      <c r="B606" s="63">
        <f t="shared" si="72"/>
        <v>32</v>
      </c>
      <c r="C606" s="83" t="str">
        <f t="shared" si="79"/>
        <v>092</v>
      </c>
      <c r="D606" s="83" t="str">
        <f t="shared" si="8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3">
      <c r="A607" s="62">
        <f t="shared" si="78"/>
        <v>3213</v>
      </c>
      <c r="B607" s="63" t="str">
        <f t="shared" si="72"/>
        <v xml:space="preserve"> </v>
      </c>
      <c r="C607" s="83" t="str">
        <f t="shared" si="79"/>
        <v xml:space="preserve">  </v>
      </c>
      <c r="D607" s="83" t="str">
        <f t="shared" si="8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3">
      <c r="A608" s="62">
        <f t="shared" si="78"/>
        <v>3213</v>
      </c>
      <c r="B608" s="63" t="str">
        <f t="shared" si="72"/>
        <v xml:space="preserve"> </v>
      </c>
      <c r="C608" s="83" t="str">
        <f t="shared" si="79"/>
        <v xml:space="preserve">  </v>
      </c>
      <c r="D608" s="83" t="str">
        <f t="shared" si="8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3">
      <c r="A609" s="62">
        <f t="shared" si="78"/>
        <v>3213</v>
      </c>
      <c r="B609" s="63" t="str">
        <f t="shared" si="72"/>
        <v xml:space="preserve"> </v>
      </c>
      <c r="C609" s="83" t="str">
        <f t="shared" si="79"/>
        <v xml:space="preserve">  </v>
      </c>
      <c r="D609" s="83" t="str">
        <f t="shared" si="8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3">
      <c r="A610" s="62">
        <f t="shared" si="78"/>
        <v>3213</v>
      </c>
      <c r="B610" s="63" t="str">
        <f t="shared" si="72"/>
        <v xml:space="preserve"> </v>
      </c>
      <c r="C610" s="83" t="str">
        <f t="shared" si="79"/>
        <v xml:space="preserve">  </v>
      </c>
      <c r="D610" s="83" t="str">
        <f t="shared" si="8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3">
      <c r="A611" s="62">
        <f t="shared" si="78"/>
        <v>3213</v>
      </c>
      <c r="B611" s="63" t="str">
        <f t="shared" si="72"/>
        <v xml:space="preserve"> </v>
      </c>
      <c r="C611" s="83" t="str">
        <f t="shared" si="79"/>
        <v xml:space="preserve">  </v>
      </c>
      <c r="D611" s="83" t="str">
        <f t="shared" si="8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3">
      <c r="A612" s="62">
        <f t="shared" si="78"/>
        <v>3214</v>
      </c>
      <c r="B612" s="63">
        <f t="shared" si="72"/>
        <v>32</v>
      </c>
      <c r="C612" s="83" t="str">
        <f t="shared" si="79"/>
        <v>092</v>
      </c>
      <c r="D612" s="83" t="str">
        <f t="shared" si="8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3">
      <c r="A613" s="62">
        <f t="shared" si="78"/>
        <v>3214</v>
      </c>
      <c r="B613" s="63" t="str">
        <f t="shared" si="72"/>
        <v xml:space="preserve"> </v>
      </c>
      <c r="C613" s="83" t="str">
        <f t="shared" ref="C613:C617" si="86">IF(H613&gt;0,LEFT(E613,3),"  ")</f>
        <v xml:space="preserve">  </v>
      </c>
      <c r="D613" s="83" t="str">
        <f t="shared" ref="D613:D617" si="87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3">
      <c r="A614" s="62">
        <f t="shared" si="78"/>
        <v>3214</v>
      </c>
      <c r="B614" s="63" t="str">
        <f t="shared" si="72"/>
        <v xml:space="preserve"> </v>
      </c>
      <c r="C614" s="83" t="str">
        <f t="shared" si="86"/>
        <v xml:space="preserve">  </v>
      </c>
      <c r="D614" s="83" t="str">
        <f t="shared" si="87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3">
      <c r="A615" s="62">
        <f t="shared" si="78"/>
        <v>3214</v>
      </c>
      <c r="B615" s="63" t="str">
        <f t="shared" si="72"/>
        <v xml:space="preserve"> </v>
      </c>
      <c r="C615" s="83" t="str">
        <f t="shared" si="86"/>
        <v xml:space="preserve">  </v>
      </c>
      <c r="D615" s="83" t="str">
        <f t="shared" si="87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3">
      <c r="A616" s="62">
        <f t="shared" si="78"/>
        <v>3214</v>
      </c>
      <c r="B616" s="63" t="str">
        <f t="shared" si="72"/>
        <v xml:space="preserve"> </v>
      </c>
      <c r="C616" s="83" t="str">
        <f t="shared" si="86"/>
        <v xml:space="preserve">  </v>
      </c>
      <c r="D616" s="83" t="str">
        <f t="shared" si="87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3">
      <c r="A617" s="62">
        <f t="shared" si="78"/>
        <v>3214</v>
      </c>
      <c r="B617" s="63" t="str">
        <f t="shared" si="72"/>
        <v xml:space="preserve"> </v>
      </c>
      <c r="C617" s="83" t="str">
        <f t="shared" si="86"/>
        <v xml:space="preserve">  </v>
      </c>
      <c r="D617" s="83" t="str">
        <f t="shared" si="87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3">
      <c r="A618" s="62">
        <f t="shared" si="78"/>
        <v>322</v>
      </c>
      <c r="B618" s="63" t="str">
        <f t="shared" si="72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 t="shared" ref="L618:M618" si="88">SUM(L619:L654)</f>
        <v>0</v>
      </c>
      <c r="M618" s="88">
        <f t="shared" si="88"/>
        <v>0</v>
      </c>
      <c r="N618" s="82"/>
    </row>
    <row r="619" spans="1:14" ht="25.5" customHeight="1" x14ac:dyDescent="0.3">
      <c r="A619" s="84" t="s">
        <v>212</v>
      </c>
      <c r="B619" s="63">
        <f t="shared" si="72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3">
      <c r="A620" s="62">
        <f t="shared" ref="A620:A624" si="89">G620</f>
        <v>3221</v>
      </c>
      <c r="B620" s="63" t="str">
        <f t="shared" si="72"/>
        <v xml:space="preserve"> </v>
      </c>
      <c r="C620" s="83" t="str">
        <f t="shared" ref="C620:C624" si="90">IF(H620&gt;0,LEFT(E620,3),"  ")</f>
        <v xml:space="preserve">  </v>
      </c>
      <c r="D620" s="83" t="str">
        <f t="shared" ref="D620:D624" si="91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3">
      <c r="A621" s="62">
        <f t="shared" si="89"/>
        <v>3221</v>
      </c>
      <c r="B621" s="63" t="str">
        <f t="shared" si="72"/>
        <v xml:space="preserve"> </v>
      </c>
      <c r="C621" s="83" t="str">
        <f t="shared" si="90"/>
        <v xml:space="preserve">  </v>
      </c>
      <c r="D621" s="83" t="str">
        <f t="shared" si="91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3">
      <c r="A622" s="62">
        <f t="shared" si="89"/>
        <v>3221</v>
      </c>
      <c r="B622" s="63" t="str">
        <f t="shared" si="72"/>
        <v xml:space="preserve"> </v>
      </c>
      <c r="C622" s="83" t="str">
        <f t="shared" si="90"/>
        <v xml:space="preserve">  </v>
      </c>
      <c r="D622" s="83" t="str">
        <f t="shared" si="91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3">
      <c r="A623" s="62">
        <f t="shared" si="89"/>
        <v>3221</v>
      </c>
      <c r="B623" s="63" t="str">
        <f t="shared" si="72"/>
        <v xml:space="preserve"> </v>
      </c>
      <c r="C623" s="83" t="str">
        <f t="shared" si="90"/>
        <v xml:space="preserve">  </v>
      </c>
      <c r="D623" s="83" t="str">
        <f t="shared" si="91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3">
      <c r="A624" s="62">
        <f t="shared" si="89"/>
        <v>3221</v>
      </c>
      <c r="B624" s="63" t="str">
        <f t="shared" si="72"/>
        <v xml:space="preserve"> </v>
      </c>
      <c r="C624" s="83" t="str">
        <f t="shared" si="90"/>
        <v xml:space="preserve">  </v>
      </c>
      <c r="D624" s="83" t="str">
        <f t="shared" si="91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3">
      <c r="A625" s="84" t="s">
        <v>212</v>
      </c>
      <c r="B625" s="63">
        <f t="shared" si="72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3">
      <c r="A626" s="62">
        <f t="shared" ref="A626:A630" si="92">G626</f>
        <v>3222</v>
      </c>
      <c r="B626" s="63" t="str">
        <f t="shared" si="72"/>
        <v xml:space="preserve"> </v>
      </c>
      <c r="C626" s="83" t="str">
        <f t="shared" ref="C626:C630" si="93">IF(H626&gt;0,LEFT(E626,3),"  ")</f>
        <v xml:space="preserve">  </v>
      </c>
      <c r="D626" s="83" t="str">
        <f t="shared" ref="D626:D630" si="94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3">
      <c r="A627" s="62">
        <f t="shared" si="92"/>
        <v>3222</v>
      </c>
      <c r="B627" s="63" t="str">
        <f t="shared" si="72"/>
        <v xml:space="preserve"> </v>
      </c>
      <c r="C627" s="83" t="str">
        <f t="shared" si="93"/>
        <v xml:space="preserve">  </v>
      </c>
      <c r="D627" s="83" t="str">
        <f t="shared" si="94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3">
      <c r="A628" s="62">
        <f t="shared" si="92"/>
        <v>3222</v>
      </c>
      <c r="B628" s="63" t="str">
        <f t="shared" si="72"/>
        <v xml:space="preserve"> </v>
      </c>
      <c r="C628" s="83" t="str">
        <f t="shared" si="93"/>
        <v xml:space="preserve">  </v>
      </c>
      <c r="D628" s="83" t="str">
        <f t="shared" si="94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3">
      <c r="A629" s="62">
        <f t="shared" si="92"/>
        <v>3222</v>
      </c>
      <c r="B629" s="63" t="str">
        <f t="shared" si="72"/>
        <v xml:space="preserve"> </v>
      </c>
      <c r="C629" s="83" t="str">
        <f t="shared" si="93"/>
        <v xml:space="preserve">  </v>
      </c>
      <c r="D629" s="83" t="str">
        <f t="shared" si="94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3">
      <c r="A630" s="62">
        <f t="shared" si="92"/>
        <v>3222</v>
      </c>
      <c r="B630" s="63" t="str">
        <f t="shared" si="72"/>
        <v xml:space="preserve"> </v>
      </c>
      <c r="C630" s="83" t="str">
        <f t="shared" si="93"/>
        <v xml:space="preserve">  </v>
      </c>
      <c r="D630" s="83" t="str">
        <f t="shared" si="94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3">
      <c r="A631" s="84" t="s">
        <v>212</v>
      </c>
      <c r="B631" s="63">
        <f t="shared" si="72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3">
      <c r="A632" s="62">
        <f t="shared" ref="A632:A636" si="95">G632</f>
        <v>3223</v>
      </c>
      <c r="B632" s="63" t="str">
        <f t="shared" ref="B632:B740" si="96">IF(H632&gt;0,F632," ")</f>
        <v xml:space="preserve"> </v>
      </c>
      <c r="C632" s="83" t="str">
        <f t="shared" ref="C632:C636" si="97">IF(H632&gt;0,LEFT(E632,3),"  ")</f>
        <v xml:space="preserve">  </v>
      </c>
      <c r="D632" s="83" t="str">
        <f t="shared" ref="D632:D636" si="98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3">
      <c r="A633" s="62">
        <f t="shared" si="95"/>
        <v>3223</v>
      </c>
      <c r="B633" s="63" t="str">
        <f t="shared" si="96"/>
        <v xml:space="preserve"> </v>
      </c>
      <c r="C633" s="83" t="str">
        <f t="shared" si="97"/>
        <v xml:space="preserve">  </v>
      </c>
      <c r="D633" s="83" t="str">
        <f t="shared" si="98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3">
      <c r="A634" s="62">
        <f t="shared" si="95"/>
        <v>3223</v>
      </c>
      <c r="B634" s="63" t="str">
        <f t="shared" si="96"/>
        <v xml:space="preserve"> </v>
      </c>
      <c r="C634" s="83" t="str">
        <f t="shared" si="97"/>
        <v xml:space="preserve">  </v>
      </c>
      <c r="D634" s="83" t="str">
        <f t="shared" si="98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3">
      <c r="A635" s="62">
        <f t="shared" si="95"/>
        <v>3223</v>
      </c>
      <c r="B635" s="63" t="str">
        <f t="shared" si="96"/>
        <v xml:space="preserve"> </v>
      </c>
      <c r="C635" s="83" t="str">
        <f t="shared" si="97"/>
        <v xml:space="preserve">  </v>
      </c>
      <c r="D635" s="83" t="str">
        <f t="shared" si="98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3">
      <c r="A636" s="62">
        <f t="shared" si="95"/>
        <v>3223</v>
      </c>
      <c r="B636" s="63" t="str">
        <f t="shared" si="96"/>
        <v xml:space="preserve"> </v>
      </c>
      <c r="C636" s="83" t="str">
        <f t="shared" si="97"/>
        <v xml:space="preserve">  </v>
      </c>
      <c r="D636" s="83" t="str">
        <f t="shared" si="98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3">
      <c r="A637" s="84" t="s">
        <v>212</v>
      </c>
      <c r="B637" s="63">
        <f t="shared" si="96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3">
      <c r="A638" s="62">
        <f t="shared" ref="A638:A642" si="99">G638</f>
        <v>3224</v>
      </c>
      <c r="B638" s="63" t="str">
        <f t="shared" si="96"/>
        <v xml:space="preserve"> </v>
      </c>
      <c r="C638" s="83" t="str">
        <f t="shared" ref="C638:C642" si="100">IF(H638&gt;0,LEFT(E638,3),"  ")</f>
        <v xml:space="preserve">  </v>
      </c>
      <c r="D638" s="83" t="str">
        <f t="shared" ref="D638:D642" si="101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3">
      <c r="A639" s="62">
        <f t="shared" si="99"/>
        <v>3224</v>
      </c>
      <c r="B639" s="63" t="str">
        <f t="shared" si="96"/>
        <v xml:space="preserve"> </v>
      </c>
      <c r="C639" s="83" t="str">
        <f t="shared" si="100"/>
        <v xml:space="preserve">  </v>
      </c>
      <c r="D639" s="83" t="str">
        <f t="shared" si="101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3">
      <c r="A640" s="62">
        <f t="shared" si="99"/>
        <v>3224</v>
      </c>
      <c r="B640" s="63" t="str">
        <f t="shared" si="96"/>
        <v xml:space="preserve"> </v>
      </c>
      <c r="C640" s="83" t="str">
        <f t="shared" si="100"/>
        <v xml:space="preserve">  </v>
      </c>
      <c r="D640" s="83" t="str">
        <f t="shared" si="101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3">
      <c r="A641" s="62">
        <f t="shared" si="99"/>
        <v>3224</v>
      </c>
      <c r="B641" s="63" t="str">
        <f t="shared" si="96"/>
        <v xml:space="preserve"> </v>
      </c>
      <c r="C641" s="83" t="str">
        <f t="shared" si="100"/>
        <v xml:space="preserve">  </v>
      </c>
      <c r="D641" s="83" t="str">
        <f t="shared" si="101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3">
      <c r="A642" s="62">
        <f t="shared" si="99"/>
        <v>3224</v>
      </c>
      <c r="B642" s="63" t="str">
        <f t="shared" si="96"/>
        <v xml:space="preserve"> </v>
      </c>
      <c r="C642" s="83" t="str">
        <f t="shared" si="100"/>
        <v xml:space="preserve">  </v>
      </c>
      <c r="D642" s="83" t="str">
        <f t="shared" si="101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3">
      <c r="A643" s="84" t="s">
        <v>212</v>
      </c>
      <c r="B643" s="63">
        <f t="shared" si="96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3">
      <c r="A644" s="62">
        <f t="shared" ref="A644:A648" si="102">G644</f>
        <v>3225</v>
      </c>
      <c r="B644" s="63" t="str">
        <f t="shared" si="96"/>
        <v xml:space="preserve"> </v>
      </c>
      <c r="C644" s="83" t="str">
        <f t="shared" ref="C644:C648" si="103">IF(H644&gt;0,LEFT(E644,3),"  ")</f>
        <v xml:space="preserve">  </v>
      </c>
      <c r="D644" s="83" t="str">
        <f t="shared" ref="D644:D648" si="104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3">
      <c r="A645" s="62">
        <f t="shared" si="102"/>
        <v>3225</v>
      </c>
      <c r="B645" s="63" t="str">
        <f t="shared" si="96"/>
        <v xml:space="preserve"> </v>
      </c>
      <c r="C645" s="83" t="str">
        <f t="shared" si="103"/>
        <v xml:space="preserve">  </v>
      </c>
      <c r="D645" s="83" t="str">
        <f t="shared" si="104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3">
      <c r="A646" s="62">
        <f t="shared" si="102"/>
        <v>3225</v>
      </c>
      <c r="B646" s="63" t="str">
        <f t="shared" si="96"/>
        <v xml:space="preserve"> </v>
      </c>
      <c r="C646" s="83" t="str">
        <f t="shared" si="103"/>
        <v xml:space="preserve">  </v>
      </c>
      <c r="D646" s="83" t="str">
        <f t="shared" si="104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3">
      <c r="A647" s="62">
        <f t="shared" si="102"/>
        <v>3225</v>
      </c>
      <c r="B647" s="63" t="str">
        <f t="shared" si="96"/>
        <v xml:space="preserve"> </v>
      </c>
      <c r="C647" s="83" t="str">
        <f t="shared" si="103"/>
        <v xml:space="preserve">  </v>
      </c>
      <c r="D647" s="83" t="str">
        <f t="shared" si="104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3">
      <c r="A648" s="62">
        <f t="shared" si="102"/>
        <v>3225</v>
      </c>
      <c r="B648" s="63" t="str">
        <f t="shared" si="96"/>
        <v xml:space="preserve"> </v>
      </c>
      <c r="C648" s="83" t="str">
        <f t="shared" si="103"/>
        <v xml:space="preserve">  </v>
      </c>
      <c r="D648" s="83" t="str">
        <f t="shared" si="104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3">
      <c r="A649" s="84" t="s">
        <v>212</v>
      </c>
      <c r="B649" s="63">
        <f t="shared" si="96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3">
      <c r="A650" s="62">
        <f t="shared" ref="A650:A654" si="105">G650</f>
        <v>3227</v>
      </c>
      <c r="B650" s="63" t="str">
        <f t="shared" si="96"/>
        <v xml:space="preserve"> </v>
      </c>
      <c r="C650" s="83" t="str">
        <f t="shared" ref="C650:C654" si="106">IF(H650&gt;0,LEFT(E650,3),"  ")</f>
        <v xml:space="preserve">  </v>
      </c>
      <c r="D650" s="83" t="str">
        <f t="shared" ref="D650:D654" si="107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3">
      <c r="A651" s="62">
        <f t="shared" si="105"/>
        <v>3227</v>
      </c>
      <c r="B651" s="63" t="str">
        <f t="shared" si="96"/>
        <v xml:space="preserve"> </v>
      </c>
      <c r="C651" s="83" t="str">
        <f t="shared" si="106"/>
        <v xml:space="preserve">  </v>
      </c>
      <c r="D651" s="83" t="str">
        <f t="shared" si="107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3">
      <c r="A652" s="62">
        <f t="shared" si="105"/>
        <v>3227</v>
      </c>
      <c r="B652" s="63" t="str">
        <f t="shared" si="96"/>
        <v xml:space="preserve"> </v>
      </c>
      <c r="C652" s="83" t="str">
        <f t="shared" si="106"/>
        <v xml:space="preserve">  </v>
      </c>
      <c r="D652" s="83" t="str">
        <f t="shared" si="107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3">
      <c r="A653" s="62">
        <f t="shared" si="105"/>
        <v>3227</v>
      </c>
      <c r="B653" s="63" t="str">
        <f t="shared" si="96"/>
        <v xml:space="preserve"> </v>
      </c>
      <c r="C653" s="83" t="str">
        <f t="shared" si="106"/>
        <v xml:space="preserve">  </v>
      </c>
      <c r="D653" s="83" t="str">
        <f t="shared" si="107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3">
      <c r="A654" s="62">
        <f t="shared" si="105"/>
        <v>3227</v>
      </c>
      <c r="B654" s="63" t="str">
        <f t="shared" si="96"/>
        <v xml:space="preserve"> </v>
      </c>
      <c r="C654" s="83" t="str">
        <f t="shared" si="106"/>
        <v xml:space="preserve">  </v>
      </c>
      <c r="D654" s="83" t="str">
        <f t="shared" si="107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3">
      <c r="A655" s="62">
        <f t="shared" si="78"/>
        <v>323</v>
      </c>
      <c r="B655" s="63" t="str">
        <f t="shared" si="96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08">SUM(L656:L709)</f>
        <v>0</v>
      </c>
      <c r="M655" s="88">
        <f t="shared" si="108"/>
        <v>0</v>
      </c>
      <c r="N655" s="82"/>
    </row>
    <row r="656" spans="1:14" x14ac:dyDescent="0.3">
      <c r="A656" s="62">
        <f t="shared" si="78"/>
        <v>3231</v>
      </c>
      <c r="B656" s="63">
        <f t="shared" si="96"/>
        <v>32</v>
      </c>
      <c r="C656" s="83" t="str">
        <f t="shared" ref="C656:C781" si="109">IF(H656&gt;0,LEFT(E656,3),"  ")</f>
        <v>092</v>
      </c>
      <c r="D656" s="83" t="str">
        <f t="shared" ref="D656:D781" si="110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3">
      <c r="A657" s="62">
        <f t="shared" ref="A657:A720" si="111">G657</f>
        <v>3231</v>
      </c>
      <c r="B657" s="63" t="str">
        <f t="shared" si="96"/>
        <v xml:space="preserve"> </v>
      </c>
      <c r="C657" s="83" t="str">
        <f t="shared" si="109"/>
        <v xml:space="preserve">  </v>
      </c>
      <c r="D657" s="83" t="str">
        <f t="shared" si="110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3">
      <c r="A658" s="62">
        <f t="shared" si="111"/>
        <v>3231</v>
      </c>
      <c r="B658" s="63" t="str">
        <f t="shared" si="96"/>
        <v xml:space="preserve"> </v>
      </c>
      <c r="C658" s="83" t="str">
        <f t="shared" si="109"/>
        <v xml:space="preserve">  </v>
      </c>
      <c r="D658" s="83" t="str">
        <f t="shared" si="110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3">
      <c r="A659" s="62">
        <f t="shared" si="111"/>
        <v>3231</v>
      </c>
      <c r="B659" s="63" t="str">
        <f t="shared" si="96"/>
        <v xml:space="preserve"> </v>
      </c>
      <c r="C659" s="83" t="str">
        <f t="shared" si="109"/>
        <v xml:space="preserve">  </v>
      </c>
      <c r="D659" s="83" t="str">
        <f t="shared" si="110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3">
      <c r="A660" s="62">
        <f t="shared" si="111"/>
        <v>3231</v>
      </c>
      <c r="B660" s="63" t="str">
        <f t="shared" si="96"/>
        <v xml:space="preserve"> </v>
      </c>
      <c r="C660" s="83" t="str">
        <f t="shared" si="109"/>
        <v xml:space="preserve">  </v>
      </c>
      <c r="D660" s="83" t="str">
        <f t="shared" si="110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3">
      <c r="A661" s="62">
        <f t="shared" si="111"/>
        <v>3231</v>
      </c>
      <c r="B661" s="63" t="str">
        <f t="shared" si="96"/>
        <v xml:space="preserve"> </v>
      </c>
      <c r="C661" s="83" t="str">
        <f t="shared" si="109"/>
        <v xml:space="preserve">  </v>
      </c>
      <c r="D661" s="83" t="str">
        <f t="shared" si="110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3">
      <c r="A662" s="62">
        <f t="shared" si="111"/>
        <v>3232</v>
      </c>
      <c r="B662" s="63">
        <f t="shared" si="96"/>
        <v>32</v>
      </c>
      <c r="C662" s="83" t="str">
        <f t="shared" si="109"/>
        <v>092</v>
      </c>
      <c r="D662" s="83" t="str">
        <f t="shared" si="110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3">
      <c r="A663" s="62">
        <f t="shared" si="111"/>
        <v>3232</v>
      </c>
      <c r="B663" s="63" t="str">
        <f t="shared" si="96"/>
        <v xml:space="preserve"> </v>
      </c>
      <c r="C663" s="83" t="str">
        <f t="shared" si="109"/>
        <v xml:space="preserve">  </v>
      </c>
      <c r="D663" s="83" t="str">
        <f t="shared" si="110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3">
      <c r="A664" s="62">
        <f t="shared" si="111"/>
        <v>3232</v>
      </c>
      <c r="B664" s="63" t="str">
        <f t="shared" si="96"/>
        <v xml:space="preserve"> </v>
      </c>
      <c r="C664" s="83" t="str">
        <f t="shared" si="109"/>
        <v xml:space="preserve">  </v>
      </c>
      <c r="D664" s="83" t="str">
        <f t="shared" si="110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3">
      <c r="A665" s="62">
        <f t="shared" si="111"/>
        <v>3232</v>
      </c>
      <c r="B665" s="63" t="str">
        <f t="shared" si="96"/>
        <v xml:space="preserve"> </v>
      </c>
      <c r="C665" s="83" t="str">
        <f t="shared" si="109"/>
        <v xml:space="preserve">  </v>
      </c>
      <c r="D665" s="83" t="str">
        <f t="shared" si="110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3">
      <c r="A666" s="62">
        <f t="shared" si="111"/>
        <v>3232</v>
      </c>
      <c r="B666" s="63" t="str">
        <f t="shared" si="96"/>
        <v xml:space="preserve"> </v>
      </c>
      <c r="C666" s="83" t="str">
        <f t="shared" si="109"/>
        <v xml:space="preserve">  </v>
      </c>
      <c r="D666" s="83" t="str">
        <f t="shared" si="110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3">
      <c r="A667" s="62">
        <f t="shared" si="111"/>
        <v>3232</v>
      </c>
      <c r="B667" s="63" t="str">
        <f t="shared" si="96"/>
        <v xml:space="preserve"> </v>
      </c>
      <c r="C667" s="83" t="str">
        <f t="shared" si="109"/>
        <v xml:space="preserve">  </v>
      </c>
      <c r="D667" s="83" t="str">
        <f t="shared" si="110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3">
      <c r="A668" s="62">
        <f t="shared" si="111"/>
        <v>3233</v>
      </c>
      <c r="B668" s="63">
        <f t="shared" si="96"/>
        <v>32</v>
      </c>
      <c r="C668" s="83" t="str">
        <f t="shared" si="109"/>
        <v>092</v>
      </c>
      <c r="D668" s="83" t="str">
        <f t="shared" si="110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3">
      <c r="A669" s="62">
        <f t="shared" si="111"/>
        <v>3233</v>
      </c>
      <c r="B669" s="63" t="str">
        <f t="shared" si="96"/>
        <v xml:space="preserve"> </v>
      </c>
      <c r="C669" s="83" t="str">
        <f t="shared" si="109"/>
        <v xml:space="preserve">  </v>
      </c>
      <c r="D669" s="83" t="str">
        <f t="shared" si="110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3">
      <c r="A670" s="62">
        <f t="shared" si="111"/>
        <v>3233</v>
      </c>
      <c r="B670" s="63" t="str">
        <f t="shared" si="96"/>
        <v xml:space="preserve"> </v>
      </c>
      <c r="C670" s="83" t="str">
        <f t="shared" si="109"/>
        <v xml:space="preserve">  </v>
      </c>
      <c r="D670" s="83" t="str">
        <f t="shared" si="110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3">
      <c r="A671" s="62">
        <f t="shared" si="111"/>
        <v>3233</v>
      </c>
      <c r="B671" s="63" t="str">
        <f t="shared" si="96"/>
        <v xml:space="preserve"> </v>
      </c>
      <c r="C671" s="83" t="str">
        <f t="shared" si="109"/>
        <v xml:space="preserve">  </v>
      </c>
      <c r="D671" s="83" t="str">
        <f t="shared" si="110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3">
      <c r="A672" s="62">
        <f t="shared" si="111"/>
        <v>3233</v>
      </c>
      <c r="B672" s="63" t="str">
        <f t="shared" si="96"/>
        <v xml:space="preserve"> </v>
      </c>
      <c r="C672" s="83" t="str">
        <f t="shared" si="109"/>
        <v xml:space="preserve">  </v>
      </c>
      <c r="D672" s="83" t="str">
        <f t="shared" si="110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3">
      <c r="A673" s="62">
        <f t="shared" si="111"/>
        <v>3233</v>
      </c>
      <c r="B673" s="63" t="str">
        <f t="shared" si="96"/>
        <v xml:space="preserve"> </v>
      </c>
      <c r="C673" s="83" t="str">
        <f t="shared" si="109"/>
        <v xml:space="preserve">  </v>
      </c>
      <c r="D673" s="83" t="str">
        <f t="shared" si="110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3">
      <c r="A674" s="62">
        <f t="shared" si="111"/>
        <v>3234</v>
      </c>
      <c r="B674" s="63">
        <f t="shared" si="96"/>
        <v>32</v>
      </c>
      <c r="C674" s="83" t="str">
        <f t="shared" si="109"/>
        <v>092</v>
      </c>
      <c r="D674" s="83" t="str">
        <f t="shared" si="110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3">
      <c r="A675" s="62">
        <f t="shared" si="111"/>
        <v>3234</v>
      </c>
      <c r="B675" s="63" t="str">
        <f t="shared" si="96"/>
        <v xml:space="preserve"> </v>
      </c>
      <c r="C675" s="83" t="str">
        <f t="shared" si="109"/>
        <v xml:space="preserve">  </v>
      </c>
      <c r="D675" s="83" t="str">
        <f t="shared" si="110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3">
      <c r="A676" s="62">
        <f t="shared" si="111"/>
        <v>3234</v>
      </c>
      <c r="B676" s="63" t="str">
        <f t="shared" si="96"/>
        <v xml:space="preserve"> </v>
      </c>
      <c r="C676" s="83" t="str">
        <f t="shared" si="109"/>
        <v xml:space="preserve">  </v>
      </c>
      <c r="D676" s="83" t="str">
        <f t="shared" si="110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3">
      <c r="A677" s="62">
        <f t="shared" si="111"/>
        <v>3234</v>
      </c>
      <c r="B677" s="63" t="str">
        <f t="shared" si="96"/>
        <v xml:space="preserve"> </v>
      </c>
      <c r="C677" s="83" t="str">
        <f t="shared" si="109"/>
        <v xml:space="preserve">  </v>
      </c>
      <c r="D677" s="83" t="str">
        <f t="shared" si="110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3">
      <c r="A678" s="62">
        <f t="shared" si="111"/>
        <v>3234</v>
      </c>
      <c r="B678" s="63" t="str">
        <f t="shared" si="96"/>
        <v xml:space="preserve"> </v>
      </c>
      <c r="C678" s="83" t="str">
        <f t="shared" si="109"/>
        <v xml:space="preserve">  </v>
      </c>
      <c r="D678" s="83" t="str">
        <f t="shared" si="110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3">
      <c r="A679" s="62">
        <f t="shared" si="111"/>
        <v>3234</v>
      </c>
      <c r="B679" s="63" t="str">
        <f t="shared" si="96"/>
        <v xml:space="preserve"> </v>
      </c>
      <c r="C679" s="83" t="str">
        <f t="shared" si="109"/>
        <v xml:space="preserve">  </v>
      </c>
      <c r="D679" s="83" t="str">
        <f t="shared" si="110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3">
      <c r="A680" s="62">
        <f t="shared" si="111"/>
        <v>3235</v>
      </c>
      <c r="B680" s="63">
        <f t="shared" si="96"/>
        <v>32</v>
      </c>
      <c r="C680" s="83" t="str">
        <f t="shared" si="109"/>
        <v>092</v>
      </c>
      <c r="D680" s="83" t="str">
        <f t="shared" si="110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3">
      <c r="A681" s="62">
        <f t="shared" si="111"/>
        <v>3235</v>
      </c>
      <c r="B681" s="63" t="str">
        <f t="shared" si="96"/>
        <v xml:space="preserve"> </v>
      </c>
      <c r="C681" s="83" t="str">
        <f t="shared" si="109"/>
        <v xml:space="preserve">  </v>
      </c>
      <c r="D681" s="83" t="str">
        <f t="shared" si="110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3">
      <c r="A682" s="62">
        <f t="shared" si="111"/>
        <v>3235</v>
      </c>
      <c r="B682" s="63" t="str">
        <f t="shared" si="96"/>
        <v xml:space="preserve"> </v>
      </c>
      <c r="C682" s="83" t="str">
        <f t="shared" si="109"/>
        <v xml:space="preserve">  </v>
      </c>
      <c r="D682" s="83" t="str">
        <f t="shared" si="110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3">
      <c r="A683" s="62">
        <f t="shared" si="111"/>
        <v>3235</v>
      </c>
      <c r="B683" s="63" t="str">
        <f t="shared" si="96"/>
        <v xml:space="preserve"> </v>
      </c>
      <c r="C683" s="83" t="str">
        <f t="shared" si="109"/>
        <v xml:space="preserve">  </v>
      </c>
      <c r="D683" s="83" t="str">
        <f t="shared" si="110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3">
      <c r="A684" s="62">
        <f t="shared" si="111"/>
        <v>3235</v>
      </c>
      <c r="B684" s="63" t="str">
        <f t="shared" si="96"/>
        <v xml:space="preserve"> </v>
      </c>
      <c r="C684" s="83" t="str">
        <f t="shared" si="109"/>
        <v xml:space="preserve">  </v>
      </c>
      <c r="D684" s="83" t="str">
        <f t="shared" si="110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3">
      <c r="A685" s="62">
        <f t="shared" si="111"/>
        <v>3235</v>
      </c>
      <c r="B685" s="63" t="str">
        <f t="shared" si="96"/>
        <v xml:space="preserve"> </v>
      </c>
      <c r="C685" s="83" t="str">
        <f t="shared" si="109"/>
        <v xml:space="preserve">  </v>
      </c>
      <c r="D685" s="83" t="str">
        <f t="shared" si="110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3">
      <c r="A686" s="62">
        <f t="shared" si="111"/>
        <v>3236</v>
      </c>
      <c r="B686" s="63">
        <f t="shared" si="96"/>
        <v>32</v>
      </c>
      <c r="C686" s="83" t="str">
        <f t="shared" si="109"/>
        <v>092</v>
      </c>
      <c r="D686" s="83" t="str">
        <f t="shared" si="110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3">
      <c r="A687" s="62">
        <f t="shared" si="111"/>
        <v>3236</v>
      </c>
      <c r="B687" s="63" t="str">
        <f t="shared" si="96"/>
        <v xml:space="preserve"> </v>
      </c>
      <c r="C687" s="83" t="str">
        <f t="shared" si="109"/>
        <v xml:space="preserve">  </v>
      </c>
      <c r="D687" s="83" t="str">
        <f t="shared" si="110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3">
      <c r="A688" s="62">
        <f t="shared" si="111"/>
        <v>3236</v>
      </c>
      <c r="B688" s="63" t="str">
        <f t="shared" si="96"/>
        <v xml:space="preserve"> </v>
      </c>
      <c r="C688" s="83" t="str">
        <f t="shared" si="109"/>
        <v xml:space="preserve">  </v>
      </c>
      <c r="D688" s="83" t="str">
        <f t="shared" si="110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3">
      <c r="A689" s="62">
        <f t="shared" si="111"/>
        <v>3236</v>
      </c>
      <c r="B689" s="63" t="str">
        <f t="shared" si="96"/>
        <v xml:space="preserve"> </v>
      </c>
      <c r="C689" s="83" t="str">
        <f t="shared" si="109"/>
        <v xml:space="preserve">  </v>
      </c>
      <c r="D689" s="83" t="str">
        <f t="shared" si="110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3">
      <c r="A690" s="62">
        <f t="shared" si="111"/>
        <v>3236</v>
      </c>
      <c r="B690" s="63" t="str">
        <f t="shared" si="96"/>
        <v xml:space="preserve"> </v>
      </c>
      <c r="C690" s="83" t="str">
        <f t="shared" si="109"/>
        <v xml:space="preserve">  </v>
      </c>
      <c r="D690" s="83" t="str">
        <f t="shared" si="110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3">
      <c r="A691" s="62">
        <f t="shared" si="111"/>
        <v>3236</v>
      </c>
      <c r="B691" s="63" t="str">
        <f t="shared" si="96"/>
        <v xml:space="preserve"> </v>
      </c>
      <c r="C691" s="83" t="str">
        <f t="shared" si="109"/>
        <v xml:space="preserve">  </v>
      </c>
      <c r="D691" s="83" t="str">
        <f t="shared" si="110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3">
      <c r="A692" s="62">
        <f t="shared" si="111"/>
        <v>3237</v>
      </c>
      <c r="B692" s="63">
        <f t="shared" si="96"/>
        <v>32</v>
      </c>
      <c r="C692" s="83" t="str">
        <f t="shared" si="109"/>
        <v>092</v>
      </c>
      <c r="D692" s="83" t="str">
        <f t="shared" si="110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3">
      <c r="A693" s="62">
        <f t="shared" si="111"/>
        <v>3237</v>
      </c>
      <c r="B693" s="63" t="str">
        <f t="shared" si="96"/>
        <v xml:space="preserve"> </v>
      </c>
      <c r="C693" s="83" t="str">
        <f t="shared" si="109"/>
        <v xml:space="preserve">  </v>
      </c>
      <c r="D693" s="83" t="str">
        <f t="shared" si="110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3">
      <c r="A694" s="62">
        <f t="shared" si="111"/>
        <v>3237</v>
      </c>
      <c r="B694" s="63" t="str">
        <f t="shared" si="96"/>
        <v xml:space="preserve"> </v>
      </c>
      <c r="C694" s="83" t="str">
        <f t="shared" si="109"/>
        <v xml:space="preserve">  </v>
      </c>
      <c r="D694" s="83" t="str">
        <f t="shared" si="110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3">
      <c r="A695" s="62">
        <f t="shared" si="111"/>
        <v>3237</v>
      </c>
      <c r="B695" s="63" t="str">
        <f t="shared" si="96"/>
        <v xml:space="preserve"> </v>
      </c>
      <c r="C695" s="83" t="str">
        <f t="shared" si="109"/>
        <v xml:space="preserve">  </v>
      </c>
      <c r="D695" s="83" t="str">
        <f t="shared" si="110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3">
      <c r="A696" s="62">
        <f t="shared" si="111"/>
        <v>3237</v>
      </c>
      <c r="B696" s="63" t="str">
        <f t="shared" si="96"/>
        <v xml:space="preserve"> </v>
      </c>
      <c r="C696" s="83" t="str">
        <f t="shared" si="109"/>
        <v xml:space="preserve">  </v>
      </c>
      <c r="D696" s="83" t="str">
        <f t="shared" si="110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3">
      <c r="A697" s="62">
        <f t="shared" si="111"/>
        <v>3237</v>
      </c>
      <c r="B697" s="63" t="str">
        <f t="shared" si="96"/>
        <v xml:space="preserve"> </v>
      </c>
      <c r="C697" s="83" t="str">
        <f t="shared" si="109"/>
        <v xml:space="preserve">  </v>
      </c>
      <c r="D697" s="83" t="str">
        <f t="shared" si="110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3">
      <c r="A698" s="62">
        <f t="shared" si="111"/>
        <v>3238</v>
      </c>
      <c r="B698" s="63">
        <f t="shared" si="96"/>
        <v>32</v>
      </c>
      <c r="C698" s="83" t="str">
        <f t="shared" si="109"/>
        <v>092</v>
      </c>
      <c r="D698" s="83" t="str">
        <f t="shared" si="110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3">
      <c r="A699" s="62">
        <f t="shared" si="111"/>
        <v>3238</v>
      </c>
      <c r="B699" s="63" t="str">
        <f t="shared" si="96"/>
        <v xml:space="preserve"> </v>
      </c>
      <c r="C699" s="83" t="str">
        <f t="shared" si="109"/>
        <v xml:space="preserve">  </v>
      </c>
      <c r="D699" s="83" t="str">
        <f t="shared" si="110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3">
      <c r="A700" s="62">
        <f t="shared" si="111"/>
        <v>3238</v>
      </c>
      <c r="B700" s="63" t="str">
        <f t="shared" si="96"/>
        <v xml:space="preserve"> </v>
      </c>
      <c r="C700" s="83" t="str">
        <f t="shared" si="109"/>
        <v xml:space="preserve">  </v>
      </c>
      <c r="D700" s="83" t="str">
        <f t="shared" si="110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3">
      <c r="A701" s="62">
        <f t="shared" si="111"/>
        <v>3238</v>
      </c>
      <c r="B701" s="63" t="str">
        <f t="shared" si="96"/>
        <v xml:space="preserve"> </v>
      </c>
      <c r="C701" s="83" t="str">
        <f t="shared" si="109"/>
        <v xml:space="preserve">  </v>
      </c>
      <c r="D701" s="83" t="str">
        <f t="shared" si="110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3">
      <c r="A702" s="62">
        <f t="shared" si="111"/>
        <v>3238</v>
      </c>
      <c r="B702" s="63" t="str">
        <f t="shared" si="96"/>
        <v xml:space="preserve"> </v>
      </c>
      <c r="C702" s="83" t="str">
        <f t="shared" si="109"/>
        <v xml:space="preserve">  </v>
      </c>
      <c r="D702" s="83" t="str">
        <f t="shared" si="110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3">
      <c r="A703" s="62">
        <f t="shared" si="111"/>
        <v>3238</v>
      </c>
      <c r="B703" s="63" t="str">
        <f t="shared" si="96"/>
        <v xml:space="preserve"> </v>
      </c>
      <c r="C703" s="83" t="str">
        <f t="shared" si="109"/>
        <v xml:space="preserve">  </v>
      </c>
      <c r="D703" s="83" t="str">
        <f t="shared" si="110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3">
      <c r="A704" s="62">
        <f t="shared" si="111"/>
        <v>3239</v>
      </c>
      <c r="B704" s="63">
        <f t="shared" si="96"/>
        <v>32</v>
      </c>
      <c r="C704" s="83" t="str">
        <f t="shared" si="109"/>
        <v>092</v>
      </c>
      <c r="D704" s="83" t="str">
        <f t="shared" si="110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3">
      <c r="A705" s="62">
        <f t="shared" si="111"/>
        <v>3239</v>
      </c>
      <c r="B705" s="63" t="str">
        <f t="shared" si="96"/>
        <v xml:space="preserve"> </v>
      </c>
      <c r="C705" s="83" t="str">
        <f t="shared" si="109"/>
        <v xml:space="preserve">  </v>
      </c>
      <c r="D705" s="83" t="str">
        <f t="shared" si="110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3">
      <c r="A706" s="62">
        <f t="shared" si="111"/>
        <v>3239</v>
      </c>
      <c r="B706" s="63" t="str">
        <f t="shared" si="96"/>
        <v xml:space="preserve"> </v>
      </c>
      <c r="C706" s="83" t="str">
        <f t="shared" si="109"/>
        <v xml:space="preserve">  </v>
      </c>
      <c r="D706" s="83" t="str">
        <f t="shared" si="110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3">
      <c r="A707" s="62">
        <f t="shared" si="111"/>
        <v>3239</v>
      </c>
      <c r="B707" s="63" t="str">
        <f t="shared" si="96"/>
        <v xml:space="preserve"> </v>
      </c>
      <c r="C707" s="83" t="str">
        <f t="shared" si="109"/>
        <v xml:space="preserve">  </v>
      </c>
      <c r="D707" s="83" t="str">
        <f t="shared" si="110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3">
      <c r="A708" s="62">
        <f t="shared" si="111"/>
        <v>3239</v>
      </c>
      <c r="B708" s="63" t="str">
        <f t="shared" si="96"/>
        <v xml:space="preserve"> </v>
      </c>
      <c r="C708" s="83" t="str">
        <f t="shared" si="109"/>
        <v xml:space="preserve">  </v>
      </c>
      <c r="D708" s="83" t="str">
        <f t="shared" si="110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3">
      <c r="A709" s="62">
        <f t="shared" si="111"/>
        <v>3239</v>
      </c>
      <c r="B709" s="63" t="str">
        <f t="shared" si="96"/>
        <v xml:space="preserve"> </v>
      </c>
      <c r="C709" s="83" t="str">
        <f t="shared" si="109"/>
        <v xml:space="preserve">  </v>
      </c>
      <c r="D709" s="83" t="str">
        <f t="shared" si="110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6.4" x14ac:dyDescent="0.3">
      <c r="A710" s="62">
        <f t="shared" si="111"/>
        <v>324</v>
      </c>
      <c r="B710" s="63" t="str">
        <f t="shared" si="96"/>
        <v xml:space="preserve"> </v>
      </c>
      <c r="C710" s="83" t="str">
        <f t="shared" si="109"/>
        <v xml:space="preserve">  </v>
      </c>
      <c r="D710" s="83" t="str">
        <f t="shared" si="110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12">SUM(L711:L716)</f>
        <v>0</v>
      </c>
      <c r="M710" s="88">
        <f t="shared" si="112"/>
        <v>0</v>
      </c>
      <c r="N710" s="82"/>
    </row>
    <row r="711" spans="1:14" ht="25.5" customHeight="1" x14ac:dyDescent="0.3">
      <c r="A711" s="62">
        <f t="shared" si="111"/>
        <v>3241</v>
      </c>
      <c r="B711" s="63">
        <f t="shared" si="96"/>
        <v>32</v>
      </c>
      <c r="C711" s="83" t="str">
        <f t="shared" si="109"/>
        <v>092</v>
      </c>
      <c r="D711" s="83" t="str">
        <f t="shared" si="110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3">
      <c r="A712" s="62">
        <f t="shared" si="111"/>
        <v>3241</v>
      </c>
      <c r="B712" s="63" t="str">
        <f t="shared" si="96"/>
        <v xml:space="preserve"> </v>
      </c>
      <c r="C712" s="83" t="str">
        <f t="shared" si="109"/>
        <v xml:space="preserve">  </v>
      </c>
      <c r="D712" s="83" t="str">
        <f t="shared" si="110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3">
      <c r="A713" s="62">
        <f t="shared" si="111"/>
        <v>3241</v>
      </c>
      <c r="B713" s="63" t="str">
        <f t="shared" si="96"/>
        <v xml:space="preserve"> </v>
      </c>
      <c r="C713" s="83" t="str">
        <f t="shared" si="109"/>
        <v xml:space="preserve">  </v>
      </c>
      <c r="D713" s="83" t="str">
        <f t="shared" si="110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3">
      <c r="A714" s="62">
        <f t="shared" si="111"/>
        <v>3241</v>
      </c>
      <c r="B714" s="63" t="str">
        <f t="shared" si="96"/>
        <v xml:space="preserve"> </v>
      </c>
      <c r="C714" s="83" t="str">
        <f t="shared" si="109"/>
        <v xml:space="preserve">  </v>
      </c>
      <c r="D714" s="83" t="str">
        <f t="shared" si="110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3">
      <c r="A715" s="62">
        <f t="shared" si="111"/>
        <v>3241</v>
      </c>
      <c r="B715" s="63" t="str">
        <f t="shared" si="96"/>
        <v xml:space="preserve"> </v>
      </c>
      <c r="C715" s="83" t="str">
        <f t="shared" si="109"/>
        <v xml:space="preserve">  </v>
      </c>
      <c r="D715" s="83" t="str">
        <f t="shared" si="110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3">
      <c r="A716" s="62">
        <f t="shared" si="111"/>
        <v>3241</v>
      </c>
      <c r="B716" s="63" t="str">
        <f t="shared" si="96"/>
        <v xml:space="preserve"> </v>
      </c>
      <c r="C716" s="83" t="str">
        <f t="shared" si="109"/>
        <v xml:space="preserve">  </v>
      </c>
      <c r="D716" s="83" t="str">
        <f t="shared" si="110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6.4" x14ac:dyDescent="0.3">
      <c r="A717" s="62">
        <f t="shared" si="111"/>
        <v>329</v>
      </c>
      <c r="B717" s="63" t="str">
        <f t="shared" si="96"/>
        <v xml:space="preserve"> </v>
      </c>
      <c r="C717" s="83" t="str">
        <f t="shared" si="109"/>
        <v xml:space="preserve">  </v>
      </c>
      <c r="D717" s="83" t="str">
        <f t="shared" si="110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13">SUM(L718:L759)</f>
        <v>0</v>
      </c>
      <c r="M717" s="88">
        <f t="shared" si="113"/>
        <v>0</v>
      </c>
      <c r="N717" s="82"/>
    </row>
    <row r="718" spans="1:14" ht="25.5" customHeight="1" x14ac:dyDescent="0.3">
      <c r="A718" s="62">
        <f t="shared" si="111"/>
        <v>3291</v>
      </c>
      <c r="B718" s="63">
        <f t="shared" si="96"/>
        <v>32</v>
      </c>
      <c r="C718" s="83" t="str">
        <f t="shared" si="109"/>
        <v>092</v>
      </c>
      <c r="D718" s="83" t="str">
        <f t="shared" si="110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3">
      <c r="A719" s="62">
        <f t="shared" si="111"/>
        <v>3291</v>
      </c>
      <c r="B719" s="63" t="str">
        <f t="shared" si="96"/>
        <v xml:space="preserve"> </v>
      </c>
      <c r="C719" s="83" t="str">
        <f t="shared" si="109"/>
        <v xml:space="preserve">  </v>
      </c>
      <c r="D719" s="83" t="str">
        <f t="shared" si="110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3">
      <c r="A720" s="62">
        <f t="shared" si="111"/>
        <v>3291</v>
      </c>
      <c r="B720" s="63" t="str">
        <f t="shared" si="96"/>
        <v xml:space="preserve"> </v>
      </c>
      <c r="C720" s="83" t="str">
        <f t="shared" si="109"/>
        <v xml:space="preserve">  </v>
      </c>
      <c r="D720" s="83" t="str">
        <f t="shared" si="110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3">
      <c r="A721" s="62">
        <f t="shared" ref="A721:A784" si="114">G721</f>
        <v>3291</v>
      </c>
      <c r="B721" s="63" t="str">
        <f t="shared" si="96"/>
        <v xml:space="preserve"> </v>
      </c>
      <c r="C721" s="83" t="str">
        <f t="shared" si="109"/>
        <v xml:space="preserve">  </v>
      </c>
      <c r="D721" s="83" t="str">
        <f t="shared" si="110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3">
      <c r="A722" s="62">
        <f t="shared" si="114"/>
        <v>3291</v>
      </c>
      <c r="B722" s="63" t="str">
        <f t="shared" si="96"/>
        <v xml:space="preserve"> </v>
      </c>
      <c r="C722" s="83" t="str">
        <f t="shared" si="109"/>
        <v xml:space="preserve">  </v>
      </c>
      <c r="D722" s="83" t="str">
        <f t="shared" si="110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3">
      <c r="A723" s="62">
        <f t="shared" si="114"/>
        <v>3291</v>
      </c>
      <c r="B723" s="63" t="str">
        <f t="shared" si="96"/>
        <v xml:space="preserve"> </v>
      </c>
      <c r="C723" s="83" t="str">
        <f t="shared" si="109"/>
        <v xml:space="preserve">  </v>
      </c>
      <c r="D723" s="83" t="str">
        <f t="shared" si="110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3">
      <c r="A724" s="62">
        <f t="shared" si="114"/>
        <v>3292</v>
      </c>
      <c r="B724" s="63">
        <f t="shared" si="96"/>
        <v>32</v>
      </c>
      <c r="C724" s="83" t="str">
        <f t="shared" si="109"/>
        <v>092</v>
      </c>
      <c r="D724" s="83" t="str">
        <f t="shared" si="110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3">
      <c r="A725" s="62">
        <f t="shared" si="114"/>
        <v>3292</v>
      </c>
      <c r="B725" s="63" t="str">
        <f t="shared" si="96"/>
        <v xml:space="preserve"> </v>
      </c>
      <c r="C725" s="83" t="str">
        <f t="shared" si="109"/>
        <v xml:space="preserve">  </v>
      </c>
      <c r="D725" s="83" t="str">
        <f t="shared" si="110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3">
      <c r="A726" s="62">
        <f t="shared" si="114"/>
        <v>3292</v>
      </c>
      <c r="B726" s="63" t="str">
        <f t="shared" si="96"/>
        <v xml:space="preserve"> </v>
      </c>
      <c r="C726" s="83" t="str">
        <f t="shared" si="109"/>
        <v xml:space="preserve">  </v>
      </c>
      <c r="D726" s="83" t="str">
        <f t="shared" si="110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3">
      <c r="A727" s="62">
        <f t="shared" si="114"/>
        <v>3292</v>
      </c>
      <c r="B727" s="63" t="str">
        <f t="shared" si="96"/>
        <v xml:space="preserve"> </v>
      </c>
      <c r="C727" s="83" t="str">
        <f t="shared" si="109"/>
        <v xml:space="preserve">  </v>
      </c>
      <c r="D727" s="83" t="str">
        <f t="shared" si="110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3">
      <c r="A728" s="62">
        <f t="shared" si="114"/>
        <v>3292</v>
      </c>
      <c r="B728" s="63" t="str">
        <f t="shared" si="96"/>
        <v xml:space="preserve"> </v>
      </c>
      <c r="C728" s="83" t="str">
        <f t="shared" si="109"/>
        <v xml:space="preserve">  </v>
      </c>
      <c r="D728" s="83" t="str">
        <f t="shared" si="110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3">
      <c r="A729" s="62">
        <f t="shared" si="114"/>
        <v>3292</v>
      </c>
      <c r="B729" s="63" t="str">
        <f t="shared" si="96"/>
        <v xml:space="preserve"> </v>
      </c>
      <c r="C729" s="83" t="str">
        <f t="shared" si="109"/>
        <v xml:space="preserve">  </v>
      </c>
      <c r="D729" s="83" t="str">
        <f t="shared" si="110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3">
      <c r="A730" s="62">
        <f t="shared" si="114"/>
        <v>3293</v>
      </c>
      <c r="B730" s="63">
        <f t="shared" si="96"/>
        <v>32</v>
      </c>
      <c r="C730" s="83" t="str">
        <f t="shared" si="109"/>
        <v>092</v>
      </c>
      <c r="D730" s="83" t="str">
        <f t="shared" si="110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3">
      <c r="A731" s="62">
        <f t="shared" si="114"/>
        <v>3293</v>
      </c>
      <c r="B731" s="63" t="str">
        <f t="shared" si="96"/>
        <v xml:space="preserve"> </v>
      </c>
      <c r="C731" s="83" t="str">
        <f t="shared" si="109"/>
        <v xml:space="preserve">  </v>
      </c>
      <c r="D731" s="83" t="str">
        <f t="shared" si="110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3">
      <c r="A732" s="62">
        <f t="shared" si="114"/>
        <v>3293</v>
      </c>
      <c r="B732" s="63" t="str">
        <f t="shared" si="96"/>
        <v xml:space="preserve"> </v>
      </c>
      <c r="C732" s="83" t="str">
        <f t="shared" si="109"/>
        <v xml:space="preserve">  </v>
      </c>
      <c r="D732" s="83" t="str">
        <f t="shared" si="110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3">
      <c r="A733" s="62">
        <f t="shared" si="114"/>
        <v>3293</v>
      </c>
      <c r="B733" s="63" t="str">
        <f t="shared" si="96"/>
        <v xml:space="preserve"> </v>
      </c>
      <c r="C733" s="83" t="str">
        <f t="shared" si="109"/>
        <v xml:space="preserve">  </v>
      </c>
      <c r="D733" s="83" t="str">
        <f t="shared" si="110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3">
      <c r="A734" s="62">
        <f t="shared" si="114"/>
        <v>3293</v>
      </c>
      <c r="B734" s="63" t="str">
        <f t="shared" si="96"/>
        <v xml:space="preserve"> </v>
      </c>
      <c r="C734" s="83" t="str">
        <f t="shared" si="109"/>
        <v xml:space="preserve">  </v>
      </c>
      <c r="D734" s="83" t="str">
        <f t="shared" si="110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3">
      <c r="A735" s="62">
        <f t="shared" si="114"/>
        <v>3293</v>
      </c>
      <c r="B735" s="63" t="str">
        <f t="shared" si="96"/>
        <v xml:space="preserve"> </v>
      </c>
      <c r="C735" s="83" t="str">
        <f t="shared" si="109"/>
        <v xml:space="preserve">  </v>
      </c>
      <c r="D735" s="83" t="str">
        <f t="shared" si="110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3">
      <c r="A736" s="62">
        <f t="shared" si="114"/>
        <v>3294</v>
      </c>
      <c r="B736" s="63">
        <f t="shared" si="96"/>
        <v>32</v>
      </c>
      <c r="C736" s="83" t="str">
        <f t="shared" si="109"/>
        <v>092</v>
      </c>
      <c r="D736" s="83" t="str">
        <f t="shared" si="110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3">
      <c r="A737" s="62">
        <f t="shared" si="114"/>
        <v>3294</v>
      </c>
      <c r="B737" s="63" t="str">
        <f t="shared" si="96"/>
        <v xml:space="preserve"> </v>
      </c>
      <c r="C737" s="83" t="str">
        <f t="shared" si="109"/>
        <v xml:space="preserve">  </v>
      </c>
      <c r="D737" s="83" t="str">
        <f t="shared" si="110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3">
      <c r="A738" s="62">
        <f t="shared" si="114"/>
        <v>3294</v>
      </c>
      <c r="B738" s="63" t="str">
        <f t="shared" si="96"/>
        <v xml:space="preserve"> </v>
      </c>
      <c r="C738" s="83" t="str">
        <f t="shared" si="109"/>
        <v xml:space="preserve">  </v>
      </c>
      <c r="D738" s="83" t="str">
        <f t="shared" si="110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3">
      <c r="A739" s="62">
        <f t="shared" si="114"/>
        <v>3294</v>
      </c>
      <c r="B739" s="63" t="str">
        <f t="shared" si="96"/>
        <v xml:space="preserve"> </v>
      </c>
      <c r="C739" s="83" t="str">
        <f t="shared" si="109"/>
        <v xml:space="preserve">  </v>
      </c>
      <c r="D739" s="83" t="str">
        <f t="shared" si="110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3">
      <c r="A740" s="62">
        <f t="shared" si="114"/>
        <v>3294</v>
      </c>
      <c r="B740" s="63" t="str">
        <f t="shared" si="96"/>
        <v xml:space="preserve"> </v>
      </c>
      <c r="C740" s="83" t="str">
        <f t="shared" si="109"/>
        <v xml:space="preserve">  </v>
      </c>
      <c r="D740" s="83" t="str">
        <f t="shared" si="110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3">
      <c r="A741" s="62">
        <f t="shared" si="114"/>
        <v>3294</v>
      </c>
      <c r="B741" s="63" t="str">
        <f t="shared" ref="B741:B804" si="115">IF(H741&gt;0,F741," ")</f>
        <v xml:space="preserve"> </v>
      </c>
      <c r="C741" s="83" t="str">
        <f t="shared" si="109"/>
        <v xml:space="preserve">  </v>
      </c>
      <c r="D741" s="83" t="str">
        <f t="shared" si="110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3">
      <c r="A742" s="62">
        <f t="shared" si="114"/>
        <v>3295</v>
      </c>
      <c r="B742" s="63">
        <f t="shared" si="115"/>
        <v>32</v>
      </c>
      <c r="C742" s="83" t="str">
        <f t="shared" si="109"/>
        <v>092</v>
      </c>
      <c r="D742" s="83" t="str">
        <f t="shared" si="110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3">
      <c r="A743" s="62">
        <f t="shared" si="114"/>
        <v>3295</v>
      </c>
      <c r="B743" s="63" t="str">
        <f t="shared" si="115"/>
        <v xml:space="preserve"> </v>
      </c>
      <c r="C743" s="83" t="str">
        <f t="shared" si="109"/>
        <v xml:space="preserve">  </v>
      </c>
      <c r="D743" s="83" t="str">
        <f t="shared" si="110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3">
      <c r="A744" s="62">
        <f t="shared" si="114"/>
        <v>3295</v>
      </c>
      <c r="B744" s="63" t="str">
        <f t="shared" si="115"/>
        <v xml:space="preserve"> </v>
      </c>
      <c r="C744" s="83" t="str">
        <f t="shared" si="109"/>
        <v xml:space="preserve">  </v>
      </c>
      <c r="D744" s="83" t="str">
        <f t="shared" si="110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3">
      <c r="A745" s="62">
        <f t="shared" si="114"/>
        <v>3295</v>
      </c>
      <c r="B745" s="63" t="str">
        <f t="shared" si="115"/>
        <v xml:space="preserve"> </v>
      </c>
      <c r="C745" s="83" t="str">
        <f t="shared" si="109"/>
        <v xml:space="preserve">  </v>
      </c>
      <c r="D745" s="83" t="str">
        <f t="shared" si="110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3">
      <c r="A746" s="62">
        <f t="shared" si="114"/>
        <v>3295</v>
      </c>
      <c r="B746" s="63" t="str">
        <f t="shared" si="115"/>
        <v xml:space="preserve"> </v>
      </c>
      <c r="C746" s="83" t="str">
        <f t="shared" si="109"/>
        <v xml:space="preserve">  </v>
      </c>
      <c r="D746" s="83" t="str">
        <f t="shared" si="110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3">
      <c r="A747" s="62">
        <f t="shared" si="114"/>
        <v>3295</v>
      </c>
      <c r="B747" s="63" t="str">
        <f t="shared" si="115"/>
        <v xml:space="preserve"> </v>
      </c>
      <c r="C747" s="83" t="str">
        <f t="shared" si="109"/>
        <v xml:space="preserve">  </v>
      </c>
      <c r="D747" s="83" t="str">
        <f t="shared" si="110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3">
      <c r="A748" s="62">
        <f t="shared" si="114"/>
        <v>3296</v>
      </c>
      <c r="B748" s="63">
        <f t="shared" si="115"/>
        <v>32</v>
      </c>
      <c r="C748" s="83" t="str">
        <f t="shared" si="109"/>
        <v>092</v>
      </c>
      <c r="D748" s="83" t="str">
        <f t="shared" si="110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3">
      <c r="A749" s="62">
        <f t="shared" si="114"/>
        <v>3296</v>
      </c>
      <c r="B749" s="63" t="str">
        <f t="shared" si="115"/>
        <v xml:space="preserve"> </v>
      </c>
      <c r="C749" s="83" t="str">
        <f t="shared" si="109"/>
        <v xml:space="preserve">  </v>
      </c>
      <c r="D749" s="83" t="str">
        <f t="shared" si="110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3">
      <c r="A750" s="62">
        <f t="shared" si="114"/>
        <v>3296</v>
      </c>
      <c r="B750" s="63" t="str">
        <f t="shared" si="115"/>
        <v xml:space="preserve"> </v>
      </c>
      <c r="C750" s="83" t="str">
        <f t="shared" si="109"/>
        <v xml:space="preserve">  </v>
      </c>
      <c r="D750" s="83" t="str">
        <f t="shared" si="110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3">
      <c r="A751" s="62">
        <f t="shared" si="114"/>
        <v>3296</v>
      </c>
      <c r="B751" s="63" t="str">
        <f t="shared" si="115"/>
        <v xml:space="preserve"> </v>
      </c>
      <c r="C751" s="83" t="str">
        <f t="shared" si="109"/>
        <v xml:space="preserve">  </v>
      </c>
      <c r="D751" s="83" t="str">
        <f t="shared" si="110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3">
      <c r="A752" s="62">
        <f t="shared" si="114"/>
        <v>3296</v>
      </c>
      <c r="B752" s="63" t="str">
        <f t="shared" si="115"/>
        <v xml:space="preserve"> </v>
      </c>
      <c r="C752" s="83" t="str">
        <f t="shared" si="109"/>
        <v xml:space="preserve">  </v>
      </c>
      <c r="D752" s="83" t="str">
        <f t="shared" si="110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3">
      <c r="A753" s="62">
        <f t="shared" si="114"/>
        <v>3296</v>
      </c>
      <c r="B753" s="63" t="str">
        <f t="shared" si="115"/>
        <v xml:space="preserve"> </v>
      </c>
      <c r="C753" s="83" t="str">
        <f t="shared" si="109"/>
        <v xml:space="preserve">  </v>
      </c>
      <c r="D753" s="83" t="str">
        <f t="shared" si="110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3">
      <c r="A754" s="62">
        <f t="shared" si="114"/>
        <v>3299</v>
      </c>
      <c r="B754" s="63">
        <f t="shared" si="115"/>
        <v>32</v>
      </c>
      <c r="C754" s="83" t="str">
        <f t="shared" si="109"/>
        <v>092</v>
      </c>
      <c r="D754" s="83" t="str">
        <f t="shared" si="110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3">
      <c r="A755" s="62">
        <f t="shared" si="114"/>
        <v>3299</v>
      </c>
      <c r="B755" s="63" t="str">
        <f t="shared" si="115"/>
        <v xml:space="preserve"> </v>
      </c>
      <c r="C755" s="83" t="str">
        <f t="shared" si="109"/>
        <v xml:space="preserve">  </v>
      </c>
      <c r="D755" s="83" t="str">
        <f t="shared" si="110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3">
      <c r="A756" s="62">
        <f t="shared" si="114"/>
        <v>3299</v>
      </c>
      <c r="B756" s="63" t="str">
        <f t="shared" si="115"/>
        <v xml:space="preserve"> </v>
      </c>
      <c r="C756" s="83" t="str">
        <f t="shared" si="109"/>
        <v xml:space="preserve">  </v>
      </c>
      <c r="D756" s="83" t="str">
        <f t="shared" si="110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3">
      <c r="A757" s="62">
        <f t="shared" si="114"/>
        <v>3299</v>
      </c>
      <c r="B757" s="63" t="str">
        <f t="shared" si="115"/>
        <v xml:space="preserve"> </v>
      </c>
      <c r="C757" s="83" t="str">
        <f t="shared" si="109"/>
        <v xml:space="preserve">  </v>
      </c>
      <c r="D757" s="83" t="str">
        <f t="shared" si="110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3">
      <c r="A758" s="62">
        <f t="shared" si="114"/>
        <v>3299</v>
      </c>
      <c r="B758" s="63" t="str">
        <f t="shared" si="115"/>
        <v xml:space="preserve"> </v>
      </c>
      <c r="C758" s="83" t="str">
        <f t="shared" si="109"/>
        <v xml:space="preserve">  </v>
      </c>
      <c r="D758" s="83" t="str">
        <f t="shared" si="110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3">
      <c r="A759" s="62">
        <f t="shared" si="114"/>
        <v>3299</v>
      </c>
      <c r="B759" s="63" t="str">
        <f t="shared" si="115"/>
        <v xml:space="preserve"> </v>
      </c>
      <c r="C759" s="83" t="str">
        <f t="shared" si="109"/>
        <v xml:space="preserve">  </v>
      </c>
      <c r="D759" s="83" t="str">
        <f t="shared" si="110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3">
      <c r="A760" s="62">
        <f t="shared" si="114"/>
        <v>34</v>
      </c>
      <c r="B760" s="63" t="str">
        <f t="shared" si="115"/>
        <v xml:space="preserve"> </v>
      </c>
      <c r="C760" s="83" t="str">
        <f t="shared" si="109"/>
        <v xml:space="preserve">  </v>
      </c>
      <c r="D760" s="83" t="str">
        <f t="shared" si="110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>SUM(L761,L768)</f>
        <v>0</v>
      </c>
      <c r="M760" s="88">
        <f>SUM(M761,M768)</f>
        <v>0</v>
      </c>
      <c r="N760" s="82"/>
    </row>
    <row r="761" spans="1:14" ht="26.4" x14ac:dyDescent="0.3">
      <c r="A761" s="62">
        <f t="shared" si="114"/>
        <v>342</v>
      </c>
      <c r="B761" s="63" t="str">
        <f t="shared" si="115"/>
        <v xml:space="preserve"> </v>
      </c>
      <c r="C761" s="83" t="str">
        <f t="shared" si="109"/>
        <v xml:space="preserve">  </v>
      </c>
      <c r="D761" s="83" t="str">
        <f t="shared" si="110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116">SUM(L762:L767)</f>
        <v>0</v>
      </c>
      <c r="M761" s="88">
        <f t="shared" si="116"/>
        <v>0</v>
      </c>
    </row>
    <row r="762" spans="1:14" ht="38.25" customHeight="1" x14ac:dyDescent="0.3">
      <c r="A762" s="62">
        <f t="shared" si="114"/>
        <v>3423</v>
      </c>
      <c r="B762" s="63">
        <f t="shared" si="115"/>
        <v>32</v>
      </c>
      <c r="C762" s="83" t="str">
        <f t="shared" si="109"/>
        <v>092</v>
      </c>
      <c r="D762" s="83" t="str">
        <f t="shared" si="110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3">
      <c r="A763" s="62">
        <f t="shared" si="114"/>
        <v>3423</v>
      </c>
      <c r="B763" s="63" t="str">
        <f t="shared" si="115"/>
        <v xml:space="preserve"> </v>
      </c>
      <c r="C763" s="83" t="str">
        <f t="shared" si="109"/>
        <v xml:space="preserve">  </v>
      </c>
      <c r="D763" s="83" t="str">
        <f t="shared" si="110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3">
      <c r="A764" s="62">
        <f t="shared" si="114"/>
        <v>3423</v>
      </c>
      <c r="B764" s="63" t="str">
        <f t="shared" si="115"/>
        <v xml:space="preserve"> </v>
      </c>
      <c r="C764" s="83" t="str">
        <f t="shared" si="109"/>
        <v xml:space="preserve">  </v>
      </c>
      <c r="D764" s="83" t="str">
        <f t="shared" si="110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3">
      <c r="A765" s="62">
        <f t="shared" si="114"/>
        <v>3423</v>
      </c>
      <c r="B765" s="63" t="str">
        <f t="shared" si="115"/>
        <v xml:space="preserve"> </v>
      </c>
      <c r="C765" s="83" t="str">
        <f t="shared" si="109"/>
        <v xml:space="preserve">  </v>
      </c>
      <c r="D765" s="83" t="str">
        <f t="shared" si="110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3">
      <c r="A766" s="62">
        <f t="shared" si="114"/>
        <v>3423</v>
      </c>
      <c r="B766" s="63" t="str">
        <f t="shared" si="115"/>
        <v xml:space="preserve"> </v>
      </c>
      <c r="C766" s="83" t="str">
        <f t="shared" si="109"/>
        <v xml:space="preserve">  </v>
      </c>
      <c r="D766" s="83" t="str">
        <f t="shared" si="110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3">
      <c r="A767" s="62">
        <f t="shared" si="114"/>
        <v>3423</v>
      </c>
      <c r="B767" s="63" t="str">
        <f t="shared" si="115"/>
        <v xml:space="preserve"> </v>
      </c>
      <c r="C767" s="83" t="str">
        <f t="shared" si="109"/>
        <v xml:space="preserve">  </v>
      </c>
      <c r="D767" s="83" t="str">
        <f t="shared" si="110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3">
      <c r="A768" s="62">
        <f t="shared" si="114"/>
        <v>343</v>
      </c>
      <c r="B768" s="63" t="str">
        <f t="shared" si="115"/>
        <v xml:space="preserve"> </v>
      </c>
      <c r="C768" s="83" t="str">
        <f t="shared" si="109"/>
        <v xml:space="preserve">  </v>
      </c>
      <c r="D768" s="83" t="str">
        <f t="shared" si="110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117">SUM(L769:L792)</f>
        <v>0</v>
      </c>
      <c r="M768" s="88">
        <f t="shared" si="117"/>
        <v>0</v>
      </c>
      <c r="N768" s="82"/>
    </row>
    <row r="769" spans="1:14" ht="25.5" customHeight="1" x14ac:dyDescent="0.3">
      <c r="A769" s="62">
        <f t="shared" si="114"/>
        <v>3431</v>
      </c>
      <c r="B769" s="63">
        <f t="shared" si="115"/>
        <v>32</v>
      </c>
      <c r="C769" s="83" t="str">
        <f t="shared" si="109"/>
        <v>092</v>
      </c>
      <c r="D769" s="83" t="str">
        <f t="shared" si="110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3">
      <c r="A770" s="62">
        <f t="shared" si="114"/>
        <v>3431</v>
      </c>
      <c r="B770" s="63" t="str">
        <f t="shared" si="115"/>
        <v xml:space="preserve"> </v>
      </c>
      <c r="C770" s="83" t="str">
        <f t="shared" si="109"/>
        <v xml:space="preserve">  </v>
      </c>
      <c r="D770" s="83" t="str">
        <f t="shared" si="110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3">
      <c r="A771" s="62">
        <f t="shared" si="114"/>
        <v>3431</v>
      </c>
      <c r="B771" s="63" t="str">
        <f t="shared" si="115"/>
        <v xml:space="preserve"> </v>
      </c>
      <c r="C771" s="83" t="str">
        <f t="shared" si="109"/>
        <v xml:space="preserve">  </v>
      </c>
      <c r="D771" s="83" t="str">
        <f t="shared" si="110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3">
      <c r="A772" s="62">
        <f t="shared" si="114"/>
        <v>3431</v>
      </c>
      <c r="B772" s="63" t="str">
        <f t="shared" si="115"/>
        <v xml:space="preserve"> </v>
      </c>
      <c r="C772" s="83" t="str">
        <f t="shared" si="109"/>
        <v xml:space="preserve">  </v>
      </c>
      <c r="D772" s="83" t="str">
        <f t="shared" si="110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3">
      <c r="A773" s="62">
        <f t="shared" si="114"/>
        <v>3431</v>
      </c>
      <c r="B773" s="63" t="str">
        <f t="shared" si="115"/>
        <v xml:space="preserve"> </v>
      </c>
      <c r="C773" s="83" t="str">
        <f t="shared" si="109"/>
        <v xml:space="preserve">  </v>
      </c>
      <c r="D773" s="83" t="str">
        <f t="shared" si="110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3">
      <c r="A774" s="62">
        <f t="shared" si="114"/>
        <v>3431</v>
      </c>
      <c r="B774" s="63" t="str">
        <f t="shared" si="115"/>
        <v xml:space="preserve"> </v>
      </c>
      <c r="C774" s="83" t="str">
        <f t="shared" si="109"/>
        <v xml:space="preserve">  </v>
      </c>
      <c r="D774" s="83" t="str">
        <f t="shared" si="110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3">
      <c r="A775" s="62">
        <f t="shared" si="114"/>
        <v>3432</v>
      </c>
      <c r="B775" s="63">
        <f t="shared" si="115"/>
        <v>32</v>
      </c>
      <c r="C775" s="83" t="str">
        <f t="shared" si="109"/>
        <v>092</v>
      </c>
      <c r="D775" s="83" t="str">
        <f t="shared" si="110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3">
      <c r="A776" s="62">
        <f t="shared" si="114"/>
        <v>3432</v>
      </c>
      <c r="B776" s="63" t="str">
        <f t="shared" si="115"/>
        <v xml:space="preserve"> </v>
      </c>
      <c r="C776" s="83" t="str">
        <f t="shared" si="109"/>
        <v xml:space="preserve">  </v>
      </c>
      <c r="D776" s="83" t="str">
        <f t="shared" si="110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3">
      <c r="A777" s="62">
        <f t="shared" si="114"/>
        <v>3432</v>
      </c>
      <c r="B777" s="63" t="str">
        <f t="shared" si="115"/>
        <v xml:space="preserve"> </v>
      </c>
      <c r="C777" s="83" t="str">
        <f t="shared" si="109"/>
        <v xml:space="preserve">  </v>
      </c>
      <c r="D777" s="83" t="str">
        <f t="shared" si="110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3">
      <c r="A778" s="62">
        <f t="shared" si="114"/>
        <v>3432</v>
      </c>
      <c r="B778" s="63" t="str">
        <f t="shared" si="115"/>
        <v xml:space="preserve"> </v>
      </c>
      <c r="C778" s="83" t="str">
        <f t="shared" si="109"/>
        <v xml:space="preserve">  </v>
      </c>
      <c r="D778" s="83" t="str">
        <f t="shared" si="110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3">
      <c r="A779" s="62">
        <f t="shared" si="114"/>
        <v>3432</v>
      </c>
      <c r="B779" s="63" t="str">
        <f t="shared" si="115"/>
        <v xml:space="preserve"> </v>
      </c>
      <c r="C779" s="83" t="str">
        <f t="shared" si="109"/>
        <v xml:space="preserve">  </v>
      </c>
      <c r="D779" s="83" t="str">
        <f t="shared" si="110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3">
      <c r="A780" s="62">
        <f t="shared" si="114"/>
        <v>3432</v>
      </c>
      <c r="B780" s="63" t="str">
        <f t="shared" si="115"/>
        <v xml:space="preserve"> </v>
      </c>
      <c r="C780" s="83" t="str">
        <f t="shared" si="109"/>
        <v xml:space="preserve">  </v>
      </c>
      <c r="D780" s="83" t="str">
        <f t="shared" si="110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3">
      <c r="A781" s="62">
        <f t="shared" si="114"/>
        <v>3433</v>
      </c>
      <c r="B781" s="63">
        <f t="shared" si="115"/>
        <v>32</v>
      </c>
      <c r="C781" s="83" t="str">
        <f t="shared" si="109"/>
        <v>092</v>
      </c>
      <c r="D781" s="83" t="str">
        <f t="shared" si="110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3">
      <c r="A782" s="62">
        <f t="shared" si="114"/>
        <v>3433</v>
      </c>
      <c r="B782" s="63" t="str">
        <f t="shared" si="115"/>
        <v xml:space="preserve"> </v>
      </c>
      <c r="C782" s="83" t="str">
        <f t="shared" ref="C782:C828" si="118">IF(H782&gt;0,LEFT(E782,3),"  ")</f>
        <v xml:space="preserve">  </v>
      </c>
      <c r="D782" s="83" t="str">
        <f t="shared" ref="D782:D828" si="119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3">
      <c r="A783" s="62">
        <f t="shared" si="114"/>
        <v>3433</v>
      </c>
      <c r="B783" s="63" t="str">
        <f t="shared" si="115"/>
        <v xml:space="preserve"> </v>
      </c>
      <c r="C783" s="83" t="str">
        <f t="shared" si="118"/>
        <v xml:space="preserve">  </v>
      </c>
      <c r="D783" s="83" t="str">
        <f t="shared" si="119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3">
      <c r="A784" s="62">
        <f t="shared" si="114"/>
        <v>3433</v>
      </c>
      <c r="B784" s="63" t="str">
        <f t="shared" si="115"/>
        <v xml:space="preserve"> </v>
      </c>
      <c r="C784" s="83" t="str">
        <f t="shared" si="118"/>
        <v xml:space="preserve">  </v>
      </c>
      <c r="D784" s="83" t="str">
        <f t="shared" si="119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3">
      <c r="A785" s="62">
        <f t="shared" ref="A785:A786" si="120">G785</f>
        <v>3433</v>
      </c>
      <c r="B785" s="63" t="str">
        <f t="shared" si="115"/>
        <v xml:space="preserve"> </v>
      </c>
      <c r="C785" s="83" t="str">
        <f t="shared" si="118"/>
        <v xml:space="preserve">  </v>
      </c>
      <c r="D785" s="83" t="str">
        <f t="shared" si="119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3">
      <c r="A786" s="62">
        <f t="shared" si="120"/>
        <v>3433</v>
      </c>
      <c r="B786" s="63" t="str">
        <f t="shared" si="115"/>
        <v xml:space="preserve"> </v>
      </c>
      <c r="C786" s="83" t="str">
        <f t="shared" si="118"/>
        <v xml:space="preserve">  </v>
      </c>
      <c r="D786" s="83" t="str">
        <f t="shared" si="119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3">
      <c r="A787" s="62">
        <f>G787</f>
        <v>3434</v>
      </c>
      <c r="B787" s="63">
        <f t="shared" si="115"/>
        <v>32</v>
      </c>
      <c r="C787" s="83" t="str">
        <f t="shared" si="118"/>
        <v>092</v>
      </c>
      <c r="D787" s="83" t="str">
        <f t="shared" si="119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3">
      <c r="A788" s="62">
        <f t="shared" ref="A788:A792" si="121">G788</f>
        <v>3434</v>
      </c>
      <c r="B788" s="63" t="str">
        <f t="shared" si="115"/>
        <v xml:space="preserve"> </v>
      </c>
      <c r="C788" s="83" t="str">
        <f t="shared" si="118"/>
        <v xml:space="preserve">  </v>
      </c>
      <c r="D788" s="83" t="str">
        <f t="shared" si="119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3">
      <c r="A789" s="62">
        <f t="shared" si="121"/>
        <v>3434</v>
      </c>
      <c r="B789" s="63" t="str">
        <f t="shared" si="115"/>
        <v xml:space="preserve"> </v>
      </c>
      <c r="C789" s="83" t="str">
        <f t="shared" si="118"/>
        <v xml:space="preserve">  </v>
      </c>
      <c r="D789" s="83" t="str">
        <f t="shared" si="119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3">
      <c r="A790" s="62">
        <f t="shared" si="121"/>
        <v>3434</v>
      </c>
      <c r="B790" s="63" t="str">
        <f t="shared" si="115"/>
        <v xml:space="preserve"> </v>
      </c>
      <c r="C790" s="83" t="str">
        <f t="shared" si="118"/>
        <v xml:space="preserve">  </v>
      </c>
      <c r="D790" s="83" t="str">
        <f t="shared" si="119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3">
      <c r="A791" s="62">
        <f t="shared" si="121"/>
        <v>3434</v>
      </c>
      <c r="B791" s="63" t="str">
        <f t="shared" si="115"/>
        <v xml:space="preserve"> </v>
      </c>
      <c r="C791" s="83" t="str">
        <f t="shared" si="118"/>
        <v xml:space="preserve">  </v>
      </c>
      <c r="D791" s="83" t="str">
        <f t="shared" si="119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3">
      <c r="A792" s="62">
        <f t="shared" si="121"/>
        <v>3434</v>
      </c>
      <c r="B792" s="63" t="str">
        <f t="shared" si="115"/>
        <v xml:space="preserve"> </v>
      </c>
      <c r="C792" s="83" t="str">
        <f t="shared" si="118"/>
        <v xml:space="preserve">  </v>
      </c>
      <c r="D792" s="83" t="str">
        <f t="shared" si="119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3">
      <c r="A793" s="62">
        <f>G793</f>
        <v>35</v>
      </c>
      <c r="B793" s="63" t="str">
        <f t="shared" si="115"/>
        <v xml:space="preserve"> </v>
      </c>
      <c r="C793" s="83" t="str">
        <f t="shared" si="118"/>
        <v xml:space="preserve">  </v>
      </c>
      <c r="D793" s="83" t="str">
        <f t="shared" si="119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122">SUM(K794)</f>
        <v>0</v>
      </c>
      <c r="L793" s="88">
        <f t="shared" si="122"/>
        <v>0</v>
      </c>
      <c r="M793" s="88">
        <f t="shared" si="122"/>
        <v>0</v>
      </c>
      <c r="N793" s="82"/>
    </row>
    <row r="794" spans="1:14" ht="39.6" x14ac:dyDescent="0.3">
      <c r="A794" s="62">
        <f>G794</f>
        <v>353</v>
      </c>
      <c r="B794" s="63" t="str">
        <f t="shared" si="115"/>
        <v xml:space="preserve"> </v>
      </c>
      <c r="C794" s="83" t="str">
        <f t="shared" si="118"/>
        <v xml:space="preserve">  </v>
      </c>
      <c r="D794" s="83" t="str">
        <f t="shared" si="119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123">SUM(L795:L800)</f>
        <v>0</v>
      </c>
      <c r="M794" s="88">
        <f t="shared" si="123"/>
        <v>0</v>
      </c>
      <c r="N794" s="82"/>
    </row>
    <row r="795" spans="1:14" ht="38.25" customHeight="1" x14ac:dyDescent="0.3">
      <c r="A795" s="62">
        <f>G795</f>
        <v>3531</v>
      </c>
      <c r="B795" s="63">
        <f t="shared" si="115"/>
        <v>32</v>
      </c>
      <c r="C795" s="83" t="str">
        <f t="shared" si="118"/>
        <v>092</v>
      </c>
      <c r="D795" s="83" t="str">
        <f t="shared" si="119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3">
      <c r="A796" s="62">
        <f t="shared" ref="A796:A859" si="124">G796</f>
        <v>3531</v>
      </c>
      <c r="B796" s="63" t="str">
        <f t="shared" si="115"/>
        <v xml:space="preserve"> </v>
      </c>
      <c r="C796" s="83" t="str">
        <f t="shared" si="118"/>
        <v xml:space="preserve">  </v>
      </c>
      <c r="D796" s="83" t="str">
        <f t="shared" si="119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3">
      <c r="A797" s="62">
        <f t="shared" si="124"/>
        <v>3531</v>
      </c>
      <c r="B797" s="63" t="str">
        <f t="shared" si="115"/>
        <v xml:space="preserve"> </v>
      </c>
      <c r="C797" s="83" t="str">
        <f t="shared" si="118"/>
        <v xml:space="preserve">  </v>
      </c>
      <c r="D797" s="83" t="str">
        <f t="shared" si="119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3">
      <c r="A798" s="62">
        <f t="shared" si="124"/>
        <v>3531</v>
      </c>
      <c r="B798" s="63" t="str">
        <f t="shared" si="115"/>
        <v xml:space="preserve"> </v>
      </c>
      <c r="C798" s="83" t="str">
        <f t="shared" si="118"/>
        <v xml:space="preserve">  </v>
      </c>
      <c r="D798" s="83" t="str">
        <f t="shared" si="119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3">
      <c r="A799" s="62">
        <f t="shared" si="124"/>
        <v>3531</v>
      </c>
      <c r="B799" s="63" t="str">
        <f t="shared" si="115"/>
        <v xml:space="preserve"> </v>
      </c>
      <c r="C799" s="83" t="str">
        <f t="shared" si="118"/>
        <v xml:space="preserve">  </v>
      </c>
      <c r="D799" s="83" t="str">
        <f t="shared" si="119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3">
      <c r="A800" s="62">
        <f t="shared" si="124"/>
        <v>3531</v>
      </c>
      <c r="B800" s="63" t="str">
        <f t="shared" si="115"/>
        <v xml:space="preserve"> </v>
      </c>
      <c r="C800" s="83" t="str">
        <f t="shared" si="118"/>
        <v xml:space="preserve">  </v>
      </c>
      <c r="D800" s="83" t="str">
        <f t="shared" si="119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6.4" x14ac:dyDescent="0.3">
      <c r="A801" s="62">
        <f t="shared" si="124"/>
        <v>36</v>
      </c>
      <c r="B801" s="63" t="str">
        <f t="shared" si="115"/>
        <v xml:space="preserve"> </v>
      </c>
      <c r="C801" s="83" t="str">
        <f t="shared" si="118"/>
        <v xml:space="preserve">  </v>
      </c>
      <c r="D801" s="83" t="str">
        <f t="shared" si="119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>SUM(L802,L815,L828)</f>
        <v>0</v>
      </c>
      <c r="M801" s="88">
        <f>SUM(M802,M815,M828)</f>
        <v>0</v>
      </c>
      <c r="N801" s="82"/>
    </row>
    <row r="802" spans="1:14" ht="26.4" x14ac:dyDescent="0.3">
      <c r="A802" s="62">
        <f t="shared" si="124"/>
        <v>366</v>
      </c>
      <c r="B802" s="63" t="str">
        <f t="shared" si="115"/>
        <v xml:space="preserve"> </v>
      </c>
      <c r="C802" s="83" t="str">
        <f t="shared" si="118"/>
        <v xml:space="preserve">  </v>
      </c>
      <c r="D802" s="83" t="str">
        <f t="shared" si="119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125">SUM(L803:L814)</f>
        <v>0</v>
      </c>
      <c r="M802" s="88">
        <f t="shared" si="125"/>
        <v>0</v>
      </c>
      <c r="N802" s="82"/>
    </row>
    <row r="803" spans="1:14" ht="25.5" customHeight="1" x14ac:dyDescent="0.3">
      <c r="A803" s="62">
        <f t="shared" si="124"/>
        <v>3661</v>
      </c>
      <c r="B803" s="63">
        <f t="shared" si="115"/>
        <v>32</v>
      </c>
      <c r="C803" s="83" t="str">
        <f t="shared" si="118"/>
        <v>092</v>
      </c>
      <c r="D803" s="83" t="str">
        <f t="shared" si="119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3">
      <c r="A804" s="62">
        <f t="shared" si="124"/>
        <v>3661</v>
      </c>
      <c r="B804" s="63" t="str">
        <f t="shared" si="115"/>
        <v xml:space="preserve"> </v>
      </c>
      <c r="C804" s="83" t="str">
        <f t="shared" si="118"/>
        <v xml:space="preserve">  </v>
      </c>
      <c r="D804" s="83" t="str">
        <f t="shared" si="119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3">
      <c r="A805" s="62">
        <f t="shared" si="124"/>
        <v>3661</v>
      </c>
      <c r="B805" s="63" t="str">
        <f t="shared" ref="B805:B868" si="126">IF(H805&gt;0,F805," ")</f>
        <v xml:space="preserve"> </v>
      </c>
      <c r="C805" s="83" t="str">
        <f t="shared" si="118"/>
        <v xml:space="preserve">  </v>
      </c>
      <c r="D805" s="83" t="str">
        <f t="shared" si="119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3">
      <c r="A806" s="62">
        <f t="shared" si="124"/>
        <v>3661</v>
      </c>
      <c r="B806" s="63" t="str">
        <f t="shared" si="126"/>
        <v xml:space="preserve"> </v>
      </c>
      <c r="C806" s="83" t="str">
        <f t="shared" si="118"/>
        <v xml:space="preserve">  </v>
      </c>
      <c r="D806" s="83" t="str">
        <f t="shared" si="119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3">
      <c r="A807" s="62">
        <f t="shared" si="124"/>
        <v>3661</v>
      </c>
      <c r="B807" s="63" t="str">
        <f t="shared" si="126"/>
        <v xml:space="preserve"> </v>
      </c>
      <c r="C807" s="83" t="str">
        <f t="shared" si="118"/>
        <v xml:space="preserve">  </v>
      </c>
      <c r="D807" s="83" t="str">
        <f t="shared" si="119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3">
      <c r="A808" s="62">
        <f t="shared" si="124"/>
        <v>3661</v>
      </c>
      <c r="B808" s="63" t="str">
        <f t="shared" si="126"/>
        <v xml:space="preserve"> </v>
      </c>
      <c r="C808" s="83" t="str">
        <f t="shared" si="118"/>
        <v xml:space="preserve">  </v>
      </c>
      <c r="D808" s="83" t="str">
        <f t="shared" si="119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3">
      <c r="A809" s="62">
        <f t="shared" si="124"/>
        <v>3662</v>
      </c>
      <c r="B809" s="63">
        <f t="shared" si="126"/>
        <v>32</v>
      </c>
      <c r="C809" s="83" t="str">
        <f t="shared" si="118"/>
        <v>092</v>
      </c>
      <c r="D809" s="83" t="str">
        <f t="shared" si="119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3">
      <c r="A810" s="62">
        <f t="shared" si="124"/>
        <v>3662</v>
      </c>
      <c r="B810" s="63" t="str">
        <f t="shared" si="126"/>
        <v xml:space="preserve"> </v>
      </c>
      <c r="C810" s="83" t="str">
        <f t="shared" si="118"/>
        <v xml:space="preserve">  </v>
      </c>
      <c r="D810" s="83" t="str">
        <f t="shared" si="119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3">
      <c r="A811" s="62">
        <f t="shared" si="124"/>
        <v>3662</v>
      </c>
      <c r="B811" s="63" t="str">
        <f t="shared" si="126"/>
        <v xml:space="preserve"> </v>
      </c>
      <c r="C811" s="83" t="str">
        <f t="shared" si="118"/>
        <v xml:space="preserve">  </v>
      </c>
      <c r="D811" s="83" t="str">
        <f t="shared" si="119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3">
      <c r="A812" s="62">
        <f t="shared" si="124"/>
        <v>3662</v>
      </c>
      <c r="B812" s="63" t="str">
        <f t="shared" si="126"/>
        <v xml:space="preserve"> </v>
      </c>
      <c r="C812" s="83" t="str">
        <f t="shared" si="118"/>
        <v xml:space="preserve">  </v>
      </c>
      <c r="D812" s="83" t="str">
        <f t="shared" si="119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3">
      <c r="A813" s="62">
        <f t="shared" si="124"/>
        <v>3662</v>
      </c>
      <c r="B813" s="63" t="str">
        <f t="shared" si="126"/>
        <v xml:space="preserve"> </v>
      </c>
      <c r="C813" s="83" t="str">
        <f t="shared" si="118"/>
        <v xml:space="preserve">  </v>
      </c>
      <c r="D813" s="83" t="str">
        <f t="shared" si="119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3">
      <c r="A814" s="62">
        <f t="shared" si="124"/>
        <v>3662</v>
      </c>
      <c r="B814" s="63" t="str">
        <f t="shared" si="126"/>
        <v xml:space="preserve"> </v>
      </c>
      <c r="C814" s="83" t="str">
        <f t="shared" si="118"/>
        <v xml:space="preserve">  </v>
      </c>
      <c r="D814" s="83" t="str">
        <f t="shared" si="119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6.4" x14ac:dyDescent="0.3">
      <c r="A815" s="62">
        <f t="shared" si="124"/>
        <v>368</v>
      </c>
      <c r="B815" s="63" t="str">
        <f t="shared" si="126"/>
        <v xml:space="preserve"> </v>
      </c>
      <c r="C815" s="83" t="str">
        <f t="shared" si="118"/>
        <v xml:space="preserve">  </v>
      </c>
      <c r="D815" s="83" t="str">
        <f t="shared" si="119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127">SUM(L816:L827)</f>
        <v>0</v>
      </c>
      <c r="M815" s="88">
        <f t="shared" si="127"/>
        <v>0</v>
      </c>
      <c r="N815" s="82"/>
    </row>
    <row r="816" spans="1:14" ht="25.5" customHeight="1" x14ac:dyDescent="0.3">
      <c r="A816" s="62">
        <f t="shared" si="124"/>
        <v>3681</v>
      </c>
      <c r="B816" s="63">
        <f t="shared" si="126"/>
        <v>32</v>
      </c>
      <c r="C816" s="83" t="str">
        <f t="shared" si="118"/>
        <v>092</v>
      </c>
      <c r="D816" s="83" t="str">
        <f t="shared" si="119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3">
      <c r="A817" s="62">
        <f t="shared" si="124"/>
        <v>3681</v>
      </c>
      <c r="B817" s="63" t="str">
        <f t="shared" si="126"/>
        <v xml:space="preserve"> </v>
      </c>
      <c r="C817" s="83" t="str">
        <f t="shared" si="118"/>
        <v xml:space="preserve">  </v>
      </c>
      <c r="D817" s="83" t="str">
        <f t="shared" si="119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3">
      <c r="A818" s="62">
        <f t="shared" si="124"/>
        <v>3681</v>
      </c>
      <c r="B818" s="63" t="str">
        <f t="shared" si="126"/>
        <v xml:space="preserve"> </v>
      </c>
      <c r="C818" s="83" t="str">
        <f t="shared" si="118"/>
        <v xml:space="preserve">  </v>
      </c>
      <c r="D818" s="83" t="str">
        <f t="shared" si="119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3">
      <c r="A819" s="62">
        <f t="shared" si="124"/>
        <v>3681</v>
      </c>
      <c r="B819" s="63" t="str">
        <f t="shared" si="126"/>
        <v xml:space="preserve"> </v>
      </c>
      <c r="C819" s="83" t="str">
        <f t="shared" si="118"/>
        <v xml:space="preserve">  </v>
      </c>
      <c r="D819" s="83" t="str">
        <f t="shared" si="119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3">
      <c r="A820" s="62">
        <f t="shared" si="124"/>
        <v>3681</v>
      </c>
      <c r="B820" s="63" t="str">
        <f t="shared" si="126"/>
        <v xml:space="preserve"> </v>
      </c>
      <c r="C820" s="83" t="str">
        <f t="shared" si="118"/>
        <v xml:space="preserve">  </v>
      </c>
      <c r="D820" s="83" t="str">
        <f t="shared" si="119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3">
      <c r="A821" s="62">
        <f t="shared" si="124"/>
        <v>3681</v>
      </c>
      <c r="B821" s="63" t="str">
        <f t="shared" si="126"/>
        <v xml:space="preserve"> </v>
      </c>
      <c r="C821" s="83" t="str">
        <f t="shared" si="118"/>
        <v xml:space="preserve">  </v>
      </c>
      <c r="D821" s="83" t="str">
        <f t="shared" si="119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3">
      <c r="A822" s="62">
        <f>G822</f>
        <v>3682</v>
      </c>
      <c r="B822" s="63">
        <f t="shared" si="126"/>
        <v>32</v>
      </c>
      <c r="C822" s="83" t="str">
        <f t="shared" si="118"/>
        <v>092</v>
      </c>
      <c r="D822" s="83" t="str">
        <f t="shared" si="119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3">
      <c r="A823" s="62">
        <f t="shared" ref="A823:A827" si="128">G823</f>
        <v>3682</v>
      </c>
      <c r="B823" s="63" t="str">
        <f t="shared" si="126"/>
        <v xml:space="preserve"> </v>
      </c>
      <c r="C823" s="83" t="str">
        <f t="shared" si="118"/>
        <v xml:space="preserve">  </v>
      </c>
      <c r="D823" s="83" t="str">
        <f t="shared" si="119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3">
      <c r="A824" s="62">
        <f t="shared" si="128"/>
        <v>3682</v>
      </c>
      <c r="B824" s="63" t="str">
        <f t="shared" si="126"/>
        <v xml:space="preserve"> </v>
      </c>
      <c r="C824" s="83" t="str">
        <f t="shared" si="118"/>
        <v xml:space="preserve">  </v>
      </c>
      <c r="D824" s="83" t="str">
        <f t="shared" si="119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3">
      <c r="A825" s="62">
        <f t="shared" si="128"/>
        <v>3682</v>
      </c>
      <c r="B825" s="63" t="str">
        <f t="shared" si="126"/>
        <v xml:space="preserve"> </v>
      </c>
      <c r="C825" s="83" t="str">
        <f t="shared" si="118"/>
        <v xml:space="preserve">  </v>
      </c>
      <c r="D825" s="83" t="str">
        <f t="shared" si="119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3">
      <c r="A826" s="62">
        <f t="shared" si="128"/>
        <v>3682</v>
      </c>
      <c r="B826" s="63" t="str">
        <f t="shared" si="126"/>
        <v xml:space="preserve"> </v>
      </c>
      <c r="C826" s="83" t="str">
        <f t="shared" si="118"/>
        <v xml:space="preserve">  </v>
      </c>
      <c r="D826" s="83" t="str">
        <f t="shared" si="119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3">
      <c r="A827" s="62">
        <f t="shared" si="128"/>
        <v>3682</v>
      </c>
      <c r="B827" s="63" t="str">
        <f t="shared" si="126"/>
        <v xml:space="preserve"> </v>
      </c>
      <c r="C827" s="83" t="str">
        <f t="shared" si="118"/>
        <v xml:space="preserve">  </v>
      </c>
      <c r="D827" s="83" t="str">
        <f t="shared" si="119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6.4" x14ac:dyDescent="0.3">
      <c r="A828" s="62">
        <f t="shared" si="124"/>
        <v>369</v>
      </c>
      <c r="B828" s="63" t="str">
        <f t="shared" si="126"/>
        <v xml:space="preserve"> </v>
      </c>
      <c r="C828" s="83" t="str">
        <f t="shared" si="118"/>
        <v xml:space="preserve">  </v>
      </c>
      <c r="D828" s="83" t="str">
        <f t="shared" si="119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129">SUM(L829:L846)</f>
        <v>0</v>
      </c>
      <c r="M828" s="88">
        <f t="shared" si="129"/>
        <v>0</v>
      </c>
      <c r="N828" s="82"/>
    </row>
    <row r="829" spans="1:14" ht="38.25" customHeight="1" x14ac:dyDescent="0.3">
      <c r="A829" s="84" t="s">
        <v>212</v>
      </c>
      <c r="B829" s="63">
        <f t="shared" si="126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3">
      <c r="A830" s="62">
        <f t="shared" ref="A830:A834" si="130">G830</f>
        <v>3691</v>
      </c>
      <c r="B830" s="63" t="str">
        <f t="shared" si="126"/>
        <v xml:space="preserve"> </v>
      </c>
      <c r="C830" s="83" t="str">
        <f t="shared" ref="C830:C893" si="131">IF(H830&gt;0,LEFT(E830,3),"  ")</f>
        <v xml:space="preserve">  </v>
      </c>
      <c r="D830" s="83" t="str">
        <f t="shared" ref="D830:D893" si="132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3">
      <c r="A831" s="62">
        <f t="shared" si="130"/>
        <v>3691</v>
      </c>
      <c r="B831" s="63" t="str">
        <f t="shared" si="126"/>
        <v xml:space="preserve"> </v>
      </c>
      <c r="C831" s="83" t="str">
        <f t="shared" si="131"/>
        <v xml:space="preserve">  </v>
      </c>
      <c r="D831" s="83" t="str">
        <f t="shared" si="132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3">
      <c r="A832" s="62">
        <f t="shared" si="130"/>
        <v>3691</v>
      </c>
      <c r="B832" s="63" t="str">
        <f t="shared" si="126"/>
        <v xml:space="preserve"> </v>
      </c>
      <c r="C832" s="83" t="str">
        <f t="shared" si="131"/>
        <v xml:space="preserve">  </v>
      </c>
      <c r="D832" s="83" t="str">
        <f t="shared" si="132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3">
      <c r="A833" s="62">
        <f t="shared" si="130"/>
        <v>3691</v>
      </c>
      <c r="B833" s="63" t="str">
        <f t="shared" si="126"/>
        <v xml:space="preserve"> </v>
      </c>
      <c r="C833" s="83" t="str">
        <f t="shared" si="131"/>
        <v xml:space="preserve">  </v>
      </c>
      <c r="D833" s="83" t="str">
        <f t="shared" si="132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3">
      <c r="A834" s="62">
        <f t="shared" si="130"/>
        <v>3691</v>
      </c>
      <c r="B834" s="63" t="str">
        <f t="shared" si="126"/>
        <v xml:space="preserve"> </v>
      </c>
      <c r="C834" s="83" t="str">
        <f t="shared" si="131"/>
        <v xml:space="preserve">  </v>
      </c>
      <c r="D834" s="83" t="str">
        <f t="shared" si="132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3">
      <c r="A835" s="62">
        <f t="shared" si="124"/>
        <v>3693</v>
      </c>
      <c r="B835" s="63">
        <f t="shared" si="126"/>
        <v>32</v>
      </c>
      <c r="C835" s="83" t="str">
        <f t="shared" si="131"/>
        <v>092</v>
      </c>
      <c r="D835" s="83" t="str">
        <f t="shared" si="132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3">
      <c r="A836" s="62">
        <f t="shared" si="124"/>
        <v>3693</v>
      </c>
      <c r="B836" s="63" t="str">
        <f t="shared" si="126"/>
        <v xml:space="preserve"> </v>
      </c>
      <c r="C836" s="83" t="str">
        <f t="shared" si="131"/>
        <v xml:space="preserve">  </v>
      </c>
      <c r="D836" s="83" t="str">
        <f t="shared" si="132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3">
      <c r="A837" s="62">
        <f t="shared" si="124"/>
        <v>3693</v>
      </c>
      <c r="B837" s="63" t="str">
        <f t="shared" si="126"/>
        <v xml:space="preserve"> </v>
      </c>
      <c r="C837" s="83" t="str">
        <f t="shared" si="131"/>
        <v xml:space="preserve">  </v>
      </c>
      <c r="D837" s="83" t="str">
        <f t="shared" si="132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3">
      <c r="A838" s="62">
        <f t="shared" si="124"/>
        <v>3693</v>
      </c>
      <c r="B838" s="63" t="str">
        <f t="shared" si="126"/>
        <v xml:space="preserve"> </v>
      </c>
      <c r="C838" s="83" t="str">
        <f t="shared" si="131"/>
        <v xml:space="preserve">  </v>
      </c>
      <c r="D838" s="83" t="str">
        <f t="shared" si="132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3">
      <c r="A839" s="62">
        <f t="shared" si="124"/>
        <v>3693</v>
      </c>
      <c r="B839" s="63" t="str">
        <f t="shared" si="126"/>
        <v xml:space="preserve"> </v>
      </c>
      <c r="C839" s="83" t="str">
        <f t="shared" si="131"/>
        <v xml:space="preserve">  </v>
      </c>
      <c r="D839" s="83" t="str">
        <f t="shared" si="132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3">
      <c r="A840" s="62">
        <f t="shared" si="124"/>
        <v>3693</v>
      </c>
      <c r="B840" s="63" t="str">
        <f t="shared" si="126"/>
        <v xml:space="preserve"> </v>
      </c>
      <c r="C840" s="83" t="str">
        <f t="shared" si="131"/>
        <v xml:space="preserve">  </v>
      </c>
      <c r="D840" s="83" t="str">
        <f t="shared" si="132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3">
      <c r="A841" s="62">
        <f t="shared" si="124"/>
        <v>3694</v>
      </c>
      <c r="B841" s="63">
        <f t="shared" si="126"/>
        <v>32</v>
      </c>
      <c r="C841" s="83" t="str">
        <f t="shared" si="131"/>
        <v>092</v>
      </c>
      <c r="D841" s="83" t="str">
        <f t="shared" si="132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3">
      <c r="A842" s="62">
        <f t="shared" si="124"/>
        <v>3694</v>
      </c>
      <c r="B842" s="63" t="str">
        <f t="shared" si="126"/>
        <v xml:space="preserve"> </v>
      </c>
      <c r="C842" s="83" t="str">
        <f t="shared" si="131"/>
        <v xml:space="preserve">  </v>
      </c>
      <c r="D842" s="83" t="str">
        <f t="shared" si="132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3">
      <c r="A843" s="62">
        <f t="shared" si="124"/>
        <v>3694</v>
      </c>
      <c r="B843" s="63" t="str">
        <f t="shared" si="126"/>
        <v xml:space="preserve"> </v>
      </c>
      <c r="C843" s="83" t="str">
        <f t="shared" si="131"/>
        <v xml:space="preserve">  </v>
      </c>
      <c r="D843" s="83" t="str">
        <f t="shared" si="132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3">
      <c r="A844" s="62">
        <f t="shared" si="124"/>
        <v>3694</v>
      </c>
      <c r="B844" s="63" t="str">
        <f t="shared" si="126"/>
        <v xml:space="preserve"> </v>
      </c>
      <c r="C844" s="83" t="str">
        <f t="shared" si="131"/>
        <v xml:space="preserve">  </v>
      </c>
      <c r="D844" s="83" t="str">
        <f t="shared" si="132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3">
      <c r="A845" s="62">
        <f t="shared" si="124"/>
        <v>3694</v>
      </c>
      <c r="B845" s="63" t="str">
        <f t="shared" si="126"/>
        <v xml:space="preserve"> </v>
      </c>
      <c r="C845" s="83" t="str">
        <f t="shared" si="131"/>
        <v xml:space="preserve">  </v>
      </c>
      <c r="D845" s="83" t="str">
        <f t="shared" si="132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3">
      <c r="A846" s="62">
        <f t="shared" si="124"/>
        <v>3694</v>
      </c>
      <c r="B846" s="63" t="str">
        <f t="shared" si="126"/>
        <v xml:space="preserve"> </v>
      </c>
      <c r="C846" s="83" t="str">
        <f t="shared" si="131"/>
        <v xml:space="preserve">  </v>
      </c>
      <c r="D846" s="83" t="str">
        <f t="shared" si="132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6.4" x14ac:dyDescent="0.3">
      <c r="A847" s="62">
        <f t="shared" si="124"/>
        <v>37</v>
      </c>
      <c r="B847" s="63" t="str">
        <f t="shared" si="126"/>
        <v xml:space="preserve"> </v>
      </c>
      <c r="C847" s="83" t="str">
        <f t="shared" si="131"/>
        <v xml:space="preserve">  </v>
      </c>
      <c r="D847" s="83" t="str">
        <f t="shared" si="132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133">SUM(K848)</f>
        <v>0</v>
      </c>
      <c r="L847" s="88">
        <f t="shared" si="133"/>
        <v>0</v>
      </c>
      <c r="M847" s="88">
        <f t="shared" si="133"/>
        <v>0</v>
      </c>
      <c r="N847" s="82"/>
    </row>
    <row r="848" spans="1:14" ht="26.4" x14ac:dyDescent="0.3">
      <c r="A848" s="62">
        <f t="shared" si="124"/>
        <v>372</v>
      </c>
      <c r="B848" s="63" t="str">
        <f t="shared" si="126"/>
        <v xml:space="preserve"> </v>
      </c>
      <c r="C848" s="83" t="str">
        <f t="shared" si="131"/>
        <v xml:space="preserve">  </v>
      </c>
      <c r="D848" s="83" t="str">
        <f t="shared" si="132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134">SUM(L849:L860)</f>
        <v>0</v>
      </c>
      <c r="M848" s="88">
        <f t="shared" si="134"/>
        <v>0</v>
      </c>
      <c r="N848" s="82"/>
    </row>
    <row r="849" spans="1:14" ht="25.5" customHeight="1" x14ac:dyDescent="0.3">
      <c r="A849" s="62">
        <f t="shared" si="124"/>
        <v>3721</v>
      </c>
      <c r="B849" s="63">
        <f t="shared" si="126"/>
        <v>32</v>
      </c>
      <c r="C849" s="83" t="str">
        <f t="shared" si="131"/>
        <v>092</v>
      </c>
      <c r="D849" s="83" t="str">
        <f t="shared" si="132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3">
      <c r="A850" s="62">
        <f t="shared" si="124"/>
        <v>3721</v>
      </c>
      <c r="B850" s="63" t="str">
        <f t="shared" si="126"/>
        <v xml:space="preserve"> </v>
      </c>
      <c r="C850" s="83" t="str">
        <f t="shared" si="131"/>
        <v xml:space="preserve">  </v>
      </c>
      <c r="D850" s="83" t="str">
        <f t="shared" si="132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3">
      <c r="A851" s="62">
        <f t="shared" si="124"/>
        <v>3721</v>
      </c>
      <c r="B851" s="63" t="str">
        <f t="shared" si="126"/>
        <v xml:space="preserve"> </v>
      </c>
      <c r="C851" s="83" t="str">
        <f t="shared" si="131"/>
        <v xml:space="preserve">  </v>
      </c>
      <c r="D851" s="83" t="str">
        <f t="shared" si="132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3">
      <c r="A852" s="62">
        <f t="shared" si="124"/>
        <v>3721</v>
      </c>
      <c r="B852" s="63" t="str">
        <f t="shared" si="126"/>
        <v xml:space="preserve"> </v>
      </c>
      <c r="C852" s="83" t="str">
        <f t="shared" si="131"/>
        <v xml:space="preserve">  </v>
      </c>
      <c r="D852" s="83" t="str">
        <f t="shared" si="132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3">
      <c r="A853" s="62">
        <f t="shared" si="124"/>
        <v>3721</v>
      </c>
      <c r="B853" s="63" t="str">
        <f t="shared" si="126"/>
        <v xml:space="preserve"> </v>
      </c>
      <c r="C853" s="83" t="str">
        <f t="shared" si="131"/>
        <v xml:space="preserve">  </v>
      </c>
      <c r="D853" s="83" t="str">
        <f t="shared" si="132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3">
      <c r="A854" s="62">
        <f t="shared" si="124"/>
        <v>3721</v>
      </c>
      <c r="B854" s="63" t="str">
        <f t="shared" si="126"/>
        <v xml:space="preserve"> </v>
      </c>
      <c r="C854" s="83" t="str">
        <f t="shared" si="131"/>
        <v xml:space="preserve">  </v>
      </c>
      <c r="D854" s="83" t="str">
        <f t="shared" si="132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3">
      <c r="A855" s="62">
        <f t="shared" si="124"/>
        <v>3722</v>
      </c>
      <c r="B855" s="63">
        <f t="shared" si="126"/>
        <v>32</v>
      </c>
      <c r="C855" s="83" t="str">
        <f t="shared" si="131"/>
        <v>092</v>
      </c>
      <c r="D855" s="83" t="str">
        <f t="shared" si="132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3">
      <c r="A856" s="62">
        <f t="shared" si="124"/>
        <v>3722</v>
      </c>
      <c r="B856" s="63" t="str">
        <f t="shared" si="126"/>
        <v xml:space="preserve"> </v>
      </c>
      <c r="C856" s="83" t="str">
        <f t="shared" si="131"/>
        <v xml:space="preserve">  </v>
      </c>
      <c r="D856" s="83" t="str">
        <f t="shared" si="132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3">
      <c r="A857" s="62">
        <f t="shared" si="124"/>
        <v>3722</v>
      </c>
      <c r="B857" s="63" t="str">
        <f t="shared" si="126"/>
        <v xml:space="preserve"> </v>
      </c>
      <c r="C857" s="83" t="str">
        <f t="shared" si="131"/>
        <v xml:space="preserve">  </v>
      </c>
      <c r="D857" s="83" t="str">
        <f t="shared" si="132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3">
      <c r="A858" s="62">
        <f t="shared" si="124"/>
        <v>3722</v>
      </c>
      <c r="B858" s="63" t="str">
        <f t="shared" si="126"/>
        <v xml:space="preserve"> </v>
      </c>
      <c r="C858" s="83" t="str">
        <f t="shared" si="131"/>
        <v xml:space="preserve">  </v>
      </c>
      <c r="D858" s="83" t="str">
        <f t="shared" si="132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3">
      <c r="A859" s="62">
        <f t="shared" si="124"/>
        <v>3722</v>
      </c>
      <c r="B859" s="63" t="str">
        <f t="shared" si="126"/>
        <v xml:space="preserve"> </v>
      </c>
      <c r="C859" s="83" t="str">
        <f t="shared" si="131"/>
        <v xml:space="preserve">  </v>
      </c>
      <c r="D859" s="83" t="str">
        <f t="shared" si="132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3">
      <c r="A860" s="62">
        <f t="shared" ref="A860:A923" si="135">G860</f>
        <v>3722</v>
      </c>
      <c r="B860" s="63" t="str">
        <f t="shared" si="126"/>
        <v xml:space="preserve"> </v>
      </c>
      <c r="C860" s="83" t="str">
        <f t="shared" si="131"/>
        <v xml:space="preserve">  </v>
      </c>
      <c r="D860" s="83" t="str">
        <f t="shared" si="132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3">
      <c r="A861" s="62">
        <f t="shared" si="135"/>
        <v>38</v>
      </c>
      <c r="B861" s="63" t="str">
        <f t="shared" si="126"/>
        <v xml:space="preserve"> </v>
      </c>
      <c r="C861" s="83" t="str">
        <f t="shared" si="131"/>
        <v xml:space="preserve">  </v>
      </c>
      <c r="D861" s="83" t="str">
        <f t="shared" si="132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136">SUM(K862)</f>
        <v>0</v>
      </c>
      <c r="L861" s="88">
        <f t="shared" si="136"/>
        <v>0</v>
      </c>
      <c r="M861" s="88">
        <f t="shared" si="136"/>
        <v>0</v>
      </c>
      <c r="N861" s="82"/>
    </row>
    <row r="862" spans="1:14" x14ac:dyDescent="0.3">
      <c r="A862" s="62">
        <f t="shared" si="135"/>
        <v>381</v>
      </c>
      <c r="B862" s="63" t="str">
        <f t="shared" si="126"/>
        <v xml:space="preserve"> </v>
      </c>
      <c r="C862" s="83" t="str">
        <f t="shared" si="131"/>
        <v xml:space="preserve">  </v>
      </c>
      <c r="D862" s="83" t="str">
        <f t="shared" si="132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137">SUM(L863:L874)</f>
        <v>0</v>
      </c>
      <c r="M862" s="88">
        <f t="shared" si="137"/>
        <v>0</v>
      </c>
      <c r="N862" s="82"/>
    </row>
    <row r="863" spans="1:14" x14ac:dyDescent="0.3">
      <c r="A863" s="62">
        <f t="shared" si="135"/>
        <v>3811</v>
      </c>
      <c r="B863" s="63">
        <f t="shared" si="126"/>
        <v>32</v>
      </c>
      <c r="C863" s="83" t="str">
        <f t="shared" si="131"/>
        <v>092</v>
      </c>
      <c r="D863" s="83" t="str">
        <f t="shared" si="132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3">
      <c r="A864" s="62">
        <f t="shared" si="135"/>
        <v>3811</v>
      </c>
      <c r="B864" s="63" t="str">
        <f t="shared" si="126"/>
        <v xml:space="preserve"> </v>
      </c>
      <c r="C864" s="83" t="str">
        <f t="shared" si="131"/>
        <v xml:space="preserve">  </v>
      </c>
      <c r="D864" s="83" t="str">
        <f t="shared" si="132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3">
      <c r="A865" s="62">
        <f t="shared" si="135"/>
        <v>3811</v>
      </c>
      <c r="B865" s="63" t="str">
        <f t="shared" si="126"/>
        <v xml:space="preserve"> </v>
      </c>
      <c r="C865" s="83" t="str">
        <f t="shared" si="131"/>
        <v xml:space="preserve">  </v>
      </c>
      <c r="D865" s="83" t="str">
        <f t="shared" si="132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3">
      <c r="A866" s="62">
        <f t="shared" si="135"/>
        <v>3811</v>
      </c>
      <c r="B866" s="63" t="str">
        <f t="shared" si="126"/>
        <v xml:space="preserve"> </v>
      </c>
      <c r="C866" s="83" t="str">
        <f t="shared" si="131"/>
        <v xml:space="preserve">  </v>
      </c>
      <c r="D866" s="83" t="str">
        <f t="shared" si="132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3">
      <c r="A867" s="62">
        <f t="shared" si="135"/>
        <v>3811</v>
      </c>
      <c r="B867" s="63" t="str">
        <f t="shared" si="126"/>
        <v xml:space="preserve"> </v>
      </c>
      <c r="C867" s="83" t="str">
        <f t="shared" si="131"/>
        <v xml:space="preserve">  </v>
      </c>
      <c r="D867" s="83" t="str">
        <f t="shared" si="132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3">
      <c r="A868" s="62">
        <f t="shared" si="135"/>
        <v>3811</v>
      </c>
      <c r="B868" s="63" t="str">
        <f t="shared" si="126"/>
        <v xml:space="preserve"> </v>
      </c>
      <c r="C868" s="83" t="str">
        <f t="shared" si="131"/>
        <v xml:space="preserve">  </v>
      </c>
      <c r="D868" s="83" t="str">
        <f t="shared" si="132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3">
      <c r="A869" s="62">
        <f t="shared" si="135"/>
        <v>3813</v>
      </c>
      <c r="B869" s="63">
        <f t="shared" ref="B869:B1016" si="138">IF(H869&gt;0,F869," ")</f>
        <v>32</v>
      </c>
      <c r="C869" s="83" t="str">
        <f t="shared" si="131"/>
        <v>092</v>
      </c>
      <c r="D869" s="83" t="str">
        <f t="shared" si="132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3">
      <c r="A870" s="62">
        <f t="shared" si="135"/>
        <v>3813</v>
      </c>
      <c r="B870" s="63" t="str">
        <f t="shared" si="138"/>
        <v xml:space="preserve"> </v>
      </c>
      <c r="C870" s="83" t="str">
        <f t="shared" si="131"/>
        <v xml:space="preserve">  </v>
      </c>
      <c r="D870" s="83" t="str">
        <f t="shared" si="132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3">
      <c r="A871" s="62">
        <f t="shared" si="135"/>
        <v>3813</v>
      </c>
      <c r="B871" s="63" t="str">
        <f t="shared" si="138"/>
        <v xml:space="preserve"> </v>
      </c>
      <c r="C871" s="83" t="str">
        <f t="shared" si="131"/>
        <v xml:space="preserve">  </v>
      </c>
      <c r="D871" s="83" t="str">
        <f t="shared" si="132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3">
      <c r="A872" s="62">
        <f t="shared" si="135"/>
        <v>3813</v>
      </c>
      <c r="B872" s="63" t="str">
        <f t="shared" si="138"/>
        <v xml:space="preserve"> </v>
      </c>
      <c r="C872" s="83" t="str">
        <f t="shared" si="131"/>
        <v xml:space="preserve">  </v>
      </c>
      <c r="D872" s="83" t="str">
        <f t="shared" si="132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3">
      <c r="A873" s="62">
        <f t="shared" si="135"/>
        <v>3813</v>
      </c>
      <c r="B873" s="63" t="str">
        <f t="shared" si="138"/>
        <v xml:space="preserve"> </v>
      </c>
      <c r="C873" s="83" t="str">
        <f t="shared" si="131"/>
        <v xml:space="preserve">  </v>
      </c>
      <c r="D873" s="83" t="str">
        <f t="shared" si="132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3">
      <c r="A874" s="62">
        <f t="shared" si="135"/>
        <v>3813</v>
      </c>
      <c r="B874" s="63" t="str">
        <f t="shared" si="138"/>
        <v xml:space="preserve"> </v>
      </c>
      <c r="C874" s="83" t="str">
        <f t="shared" si="131"/>
        <v xml:space="preserve">  </v>
      </c>
      <c r="D874" s="83" t="str">
        <f t="shared" si="132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6.4" x14ac:dyDescent="0.3">
      <c r="A875" s="62">
        <f t="shared" si="135"/>
        <v>4</v>
      </c>
      <c r="B875" s="63" t="str">
        <f t="shared" si="138"/>
        <v xml:space="preserve"> </v>
      </c>
      <c r="C875" s="83" t="str">
        <f t="shared" si="131"/>
        <v xml:space="preserve">  </v>
      </c>
      <c r="D875" s="83" t="str">
        <f t="shared" si="132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>SUM(L876,L884,L969)</f>
        <v>0</v>
      </c>
      <c r="M875" s="88">
        <f>SUM(M876,M884,M969)</f>
        <v>0</v>
      </c>
      <c r="N875" s="82"/>
    </row>
    <row r="876" spans="1:14" ht="26.4" x14ac:dyDescent="0.3">
      <c r="A876" s="62">
        <f t="shared" si="135"/>
        <v>41</v>
      </c>
      <c r="B876" s="63" t="str">
        <f t="shared" si="138"/>
        <v xml:space="preserve"> </v>
      </c>
      <c r="C876" s="83" t="str">
        <f t="shared" si="131"/>
        <v xml:space="preserve">  </v>
      </c>
      <c r="D876" s="83" t="str">
        <f t="shared" si="132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>SUM(L877)</f>
        <v>0</v>
      </c>
      <c r="M876" s="88">
        <f>SUM(M877)</f>
        <v>0</v>
      </c>
      <c r="N876" s="82"/>
    </row>
    <row r="877" spans="1:14" x14ac:dyDescent="0.3">
      <c r="A877" s="62">
        <f t="shared" si="135"/>
        <v>412</v>
      </c>
      <c r="B877" s="63" t="str">
        <f t="shared" si="138"/>
        <v xml:space="preserve"> </v>
      </c>
      <c r="C877" s="83" t="str">
        <f t="shared" si="131"/>
        <v xml:space="preserve">  </v>
      </c>
      <c r="D877" s="83" t="str">
        <f t="shared" si="132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139">SUM(L878:L883)</f>
        <v>0</v>
      </c>
      <c r="M877" s="88">
        <f t="shared" si="139"/>
        <v>0</v>
      </c>
      <c r="N877" s="82"/>
    </row>
    <row r="878" spans="1:14" x14ac:dyDescent="0.3">
      <c r="A878" s="62">
        <f>G878</f>
        <v>4123</v>
      </c>
      <c r="B878" s="63">
        <f t="shared" si="138"/>
        <v>32</v>
      </c>
      <c r="C878" s="83" t="str">
        <f t="shared" si="131"/>
        <v>092</v>
      </c>
      <c r="D878" s="83" t="str">
        <f t="shared" si="132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3">
      <c r="A879" s="62">
        <f t="shared" ref="A879:A883" si="140">G879</f>
        <v>4123</v>
      </c>
      <c r="B879" s="63" t="str">
        <f t="shared" si="138"/>
        <v xml:space="preserve"> </v>
      </c>
      <c r="C879" s="83" t="str">
        <f t="shared" si="131"/>
        <v xml:space="preserve">  </v>
      </c>
      <c r="D879" s="83" t="str">
        <f t="shared" si="132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3">
      <c r="A880" s="62">
        <f t="shared" si="140"/>
        <v>4123</v>
      </c>
      <c r="B880" s="63" t="str">
        <f t="shared" si="138"/>
        <v xml:space="preserve"> </v>
      </c>
      <c r="C880" s="83" t="str">
        <f t="shared" si="131"/>
        <v xml:space="preserve">  </v>
      </c>
      <c r="D880" s="83" t="str">
        <f t="shared" si="132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3">
      <c r="A881" s="62">
        <f t="shared" si="140"/>
        <v>4123</v>
      </c>
      <c r="B881" s="63" t="str">
        <f t="shared" si="138"/>
        <v xml:space="preserve"> </v>
      </c>
      <c r="C881" s="83" t="str">
        <f t="shared" si="131"/>
        <v xml:space="preserve">  </v>
      </c>
      <c r="D881" s="83" t="str">
        <f t="shared" si="132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3">
      <c r="A882" s="62">
        <f t="shared" si="140"/>
        <v>4123</v>
      </c>
      <c r="B882" s="63" t="str">
        <f t="shared" si="138"/>
        <v xml:space="preserve"> </v>
      </c>
      <c r="C882" s="83" t="str">
        <f t="shared" si="131"/>
        <v xml:space="preserve">  </v>
      </c>
      <c r="D882" s="83" t="str">
        <f t="shared" si="132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3">
      <c r="A883" s="62">
        <f t="shared" si="140"/>
        <v>4123</v>
      </c>
      <c r="B883" s="63" t="str">
        <f t="shared" si="138"/>
        <v xml:space="preserve"> </v>
      </c>
      <c r="C883" s="83" t="str">
        <f t="shared" si="131"/>
        <v xml:space="preserve">  </v>
      </c>
      <c r="D883" s="83" t="str">
        <f t="shared" si="132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6.4" x14ac:dyDescent="0.3">
      <c r="A884" s="62">
        <f t="shared" si="135"/>
        <v>42</v>
      </c>
      <c r="B884" s="63" t="str">
        <f t="shared" si="138"/>
        <v xml:space="preserve"> </v>
      </c>
      <c r="C884" s="83" t="str">
        <f t="shared" si="131"/>
        <v xml:space="preserve">  </v>
      </c>
      <c r="D884" s="83" t="str">
        <f t="shared" si="132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>SUM(L885,L898,L941,L948,L955,L962)</f>
        <v>0</v>
      </c>
      <c r="M884" s="88">
        <f>SUM(M885,M898,M941,M948,M955,M962)</f>
        <v>0</v>
      </c>
      <c r="N884" s="82"/>
    </row>
    <row r="885" spans="1:14" x14ac:dyDescent="0.3">
      <c r="A885" s="62">
        <f t="shared" si="135"/>
        <v>421</v>
      </c>
      <c r="B885" s="63" t="str">
        <f t="shared" si="138"/>
        <v xml:space="preserve"> </v>
      </c>
      <c r="C885" s="83" t="str">
        <f t="shared" si="131"/>
        <v xml:space="preserve">  </v>
      </c>
      <c r="D885" s="83" t="str">
        <f t="shared" si="132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" si="141">SUM(L886:L897)</f>
        <v>0</v>
      </c>
      <c r="M885" s="88">
        <f>SUM(M886:M897)</f>
        <v>0</v>
      </c>
      <c r="N885" s="82"/>
    </row>
    <row r="886" spans="1:14" x14ac:dyDescent="0.3">
      <c r="A886" s="62">
        <f t="shared" si="135"/>
        <v>4212</v>
      </c>
      <c r="B886" s="63">
        <f t="shared" si="138"/>
        <v>32</v>
      </c>
      <c r="C886" s="83" t="str">
        <f t="shared" si="131"/>
        <v>092</v>
      </c>
      <c r="D886" s="83" t="str">
        <f t="shared" si="132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3">
      <c r="A887" s="62">
        <f t="shared" si="135"/>
        <v>4212</v>
      </c>
      <c r="B887" s="63" t="str">
        <f t="shared" si="138"/>
        <v xml:space="preserve"> </v>
      </c>
      <c r="C887" s="83" t="str">
        <f t="shared" si="131"/>
        <v xml:space="preserve">  </v>
      </c>
      <c r="D887" s="83" t="str">
        <f t="shared" si="132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3">
      <c r="A888" s="62">
        <f t="shared" si="135"/>
        <v>4212</v>
      </c>
      <c r="B888" s="63" t="str">
        <f t="shared" si="138"/>
        <v xml:space="preserve"> </v>
      </c>
      <c r="C888" s="83" t="str">
        <f t="shared" si="131"/>
        <v xml:space="preserve">  </v>
      </c>
      <c r="D888" s="83" t="str">
        <f t="shared" si="132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3">
      <c r="A889" s="62">
        <f t="shared" si="135"/>
        <v>4212</v>
      </c>
      <c r="B889" s="63" t="str">
        <f t="shared" si="138"/>
        <v xml:space="preserve"> </v>
      </c>
      <c r="C889" s="83" t="str">
        <f t="shared" si="131"/>
        <v xml:space="preserve">  </v>
      </c>
      <c r="D889" s="83" t="str">
        <f t="shared" si="132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3">
      <c r="A890" s="62">
        <f t="shared" si="135"/>
        <v>4212</v>
      </c>
      <c r="B890" s="63" t="str">
        <f t="shared" si="138"/>
        <v xml:space="preserve"> </v>
      </c>
      <c r="C890" s="83" t="str">
        <f t="shared" si="131"/>
        <v xml:space="preserve">  </v>
      </c>
      <c r="D890" s="83" t="str">
        <f t="shared" si="132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3">
      <c r="A891" s="62">
        <f t="shared" si="135"/>
        <v>4212</v>
      </c>
      <c r="B891" s="63" t="str">
        <f t="shared" si="138"/>
        <v xml:space="preserve"> </v>
      </c>
      <c r="C891" s="83" t="str">
        <f t="shared" si="131"/>
        <v xml:space="preserve">  </v>
      </c>
      <c r="D891" s="83" t="str">
        <f t="shared" si="132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3">
      <c r="A892" s="62">
        <f t="shared" si="135"/>
        <v>4214</v>
      </c>
      <c r="B892" s="63">
        <f>IF(H892&gt;0,F892," ")</f>
        <v>32</v>
      </c>
      <c r="C892" s="83" t="str">
        <f t="shared" si="131"/>
        <v>092</v>
      </c>
      <c r="D892" s="83" t="str">
        <f t="shared" si="132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3">
      <c r="A893" s="62">
        <f t="shared" si="135"/>
        <v>4214</v>
      </c>
      <c r="B893" s="63" t="str">
        <f t="shared" ref="B893:B897" si="142">IF(H893&gt;0,F893," ")</f>
        <v xml:space="preserve"> </v>
      </c>
      <c r="C893" s="83" t="str">
        <f t="shared" si="131"/>
        <v xml:space="preserve">  </v>
      </c>
      <c r="D893" s="83" t="str">
        <f t="shared" si="132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3">
      <c r="A894" s="62">
        <f t="shared" si="135"/>
        <v>4214</v>
      </c>
      <c r="B894" s="63" t="str">
        <f t="shared" si="142"/>
        <v xml:space="preserve"> </v>
      </c>
      <c r="C894" s="83" t="str">
        <f t="shared" ref="C894:C977" si="143">IF(H894&gt;0,LEFT(E894,3),"  ")</f>
        <v xml:space="preserve">  </v>
      </c>
      <c r="D894" s="83" t="str">
        <f t="shared" ref="D894:D977" si="144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3">
      <c r="A895" s="62">
        <f t="shared" si="135"/>
        <v>4214</v>
      </c>
      <c r="B895" s="63" t="str">
        <f t="shared" si="142"/>
        <v xml:space="preserve"> </v>
      </c>
      <c r="C895" s="83" t="str">
        <f t="shared" si="143"/>
        <v xml:space="preserve">  </v>
      </c>
      <c r="D895" s="83" t="str">
        <f t="shared" si="144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3">
      <c r="A896" s="62">
        <f t="shared" si="135"/>
        <v>4214</v>
      </c>
      <c r="B896" s="63" t="str">
        <f t="shared" si="142"/>
        <v xml:space="preserve"> </v>
      </c>
      <c r="C896" s="83" t="str">
        <f t="shared" si="143"/>
        <v xml:space="preserve">  </v>
      </c>
      <c r="D896" s="83" t="str">
        <f t="shared" si="144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3">
      <c r="A897" s="62">
        <f t="shared" si="135"/>
        <v>4214</v>
      </c>
      <c r="B897" s="63" t="str">
        <f t="shared" si="142"/>
        <v xml:space="preserve"> </v>
      </c>
      <c r="C897" s="83" t="str">
        <f t="shared" si="143"/>
        <v xml:space="preserve">  </v>
      </c>
      <c r="D897" s="83" t="str">
        <f t="shared" si="144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3">
      <c r="A898" s="62">
        <f t="shared" si="135"/>
        <v>422</v>
      </c>
      <c r="B898" s="63" t="str">
        <f t="shared" si="138"/>
        <v xml:space="preserve"> </v>
      </c>
      <c r="C898" s="83" t="str">
        <f t="shared" si="143"/>
        <v xml:space="preserve">  </v>
      </c>
      <c r="D898" s="83" t="str">
        <f t="shared" si="144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145">SUM(L899:L940)</f>
        <v>0</v>
      </c>
      <c r="M898" s="165">
        <f t="shared" si="145"/>
        <v>0</v>
      </c>
      <c r="N898" s="82"/>
    </row>
    <row r="899" spans="1:14" x14ac:dyDescent="0.3">
      <c r="A899" s="62">
        <f t="shared" si="135"/>
        <v>4221</v>
      </c>
      <c r="B899" s="63">
        <f t="shared" si="138"/>
        <v>32</v>
      </c>
      <c r="C899" s="83" t="str">
        <f t="shared" si="143"/>
        <v>092</v>
      </c>
      <c r="D899" s="83" t="str">
        <f t="shared" si="144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3">
      <c r="A900" s="62">
        <f t="shared" si="135"/>
        <v>4221</v>
      </c>
      <c r="B900" s="63" t="str">
        <f t="shared" si="138"/>
        <v xml:space="preserve"> </v>
      </c>
      <c r="C900" s="83" t="str">
        <f t="shared" si="143"/>
        <v xml:space="preserve">  </v>
      </c>
      <c r="D900" s="83" t="str">
        <f t="shared" si="144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3">
      <c r="A901" s="62">
        <f t="shared" si="135"/>
        <v>4221</v>
      </c>
      <c r="B901" s="63" t="str">
        <f t="shared" si="138"/>
        <v xml:space="preserve"> </v>
      </c>
      <c r="C901" s="83" t="str">
        <f t="shared" si="143"/>
        <v xml:space="preserve">  </v>
      </c>
      <c r="D901" s="83" t="str">
        <f t="shared" si="144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3">
      <c r="A902" s="62">
        <f t="shared" si="135"/>
        <v>4221</v>
      </c>
      <c r="B902" s="63" t="str">
        <f t="shared" si="138"/>
        <v xml:space="preserve"> </v>
      </c>
      <c r="C902" s="83" t="str">
        <f t="shared" si="143"/>
        <v xml:space="preserve">  </v>
      </c>
      <c r="D902" s="83" t="str">
        <f t="shared" si="144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3">
      <c r="A903" s="62">
        <f t="shared" si="135"/>
        <v>4221</v>
      </c>
      <c r="B903" s="63" t="str">
        <f t="shared" si="138"/>
        <v xml:space="preserve"> </v>
      </c>
      <c r="C903" s="83" t="str">
        <f t="shared" si="143"/>
        <v xml:space="preserve">  </v>
      </c>
      <c r="D903" s="83" t="str">
        <f t="shared" si="144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3">
      <c r="A904" s="62">
        <f t="shared" si="135"/>
        <v>4221</v>
      </c>
      <c r="B904" s="63" t="str">
        <f t="shared" si="138"/>
        <v xml:space="preserve"> </v>
      </c>
      <c r="C904" s="83" t="str">
        <f t="shared" si="143"/>
        <v xml:space="preserve">  </v>
      </c>
      <c r="D904" s="83" t="str">
        <f t="shared" si="144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3">
      <c r="A905" s="62">
        <f t="shared" si="135"/>
        <v>4222</v>
      </c>
      <c r="B905" s="63">
        <f t="shared" si="138"/>
        <v>32</v>
      </c>
      <c r="C905" s="83" t="str">
        <f t="shared" si="143"/>
        <v>092</v>
      </c>
      <c r="D905" s="83" t="str">
        <f t="shared" si="144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3">
      <c r="A906" s="62">
        <f t="shared" si="135"/>
        <v>4222</v>
      </c>
      <c r="B906" s="63" t="str">
        <f t="shared" si="138"/>
        <v xml:space="preserve"> </v>
      </c>
      <c r="C906" s="83" t="str">
        <f t="shared" si="143"/>
        <v xml:space="preserve">  </v>
      </c>
      <c r="D906" s="83" t="str">
        <f t="shared" si="144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3">
      <c r="A907" s="62">
        <f t="shared" si="135"/>
        <v>4222</v>
      </c>
      <c r="B907" s="63" t="str">
        <f t="shared" si="138"/>
        <v xml:space="preserve"> </v>
      </c>
      <c r="C907" s="83" t="str">
        <f t="shared" si="143"/>
        <v xml:space="preserve">  </v>
      </c>
      <c r="D907" s="83" t="str">
        <f t="shared" si="144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3">
      <c r="A908" s="62">
        <f t="shared" si="135"/>
        <v>4222</v>
      </c>
      <c r="B908" s="63" t="str">
        <f t="shared" si="138"/>
        <v xml:space="preserve"> </v>
      </c>
      <c r="C908" s="83" t="str">
        <f t="shared" si="143"/>
        <v xml:space="preserve">  </v>
      </c>
      <c r="D908" s="83" t="str">
        <f t="shared" si="144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3">
      <c r="A909" s="62">
        <f t="shared" si="135"/>
        <v>4222</v>
      </c>
      <c r="B909" s="63" t="str">
        <f t="shared" si="138"/>
        <v xml:space="preserve"> </v>
      </c>
      <c r="C909" s="83" t="str">
        <f t="shared" si="143"/>
        <v xml:space="preserve">  </v>
      </c>
      <c r="D909" s="83" t="str">
        <f t="shared" si="144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3">
      <c r="A910" s="62">
        <f t="shared" si="135"/>
        <v>4222</v>
      </c>
      <c r="B910" s="63" t="str">
        <f t="shared" si="138"/>
        <v xml:space="preserve"> </v>
      </c>
      <c r="C910" s="83" t="str">
        <f t="shared" si="143"/>
        <v xml:space="preserve">  </v>
      </c>
      <c r="D910" s="83" t="str">
        <f t="shared" si="144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3">
      <c r="A911" s="62">
        <f t="shared" si="135"/>
        <v>4223</v>
      </c>
      <c r="B911" s="63">
        <f t="shared" si="138"/>
        <v>32</v>
      </c>
      <c r="C911" s="83" t="str">
        <f t="shared" si="143"/>
        <v>092</v>
      </c>
      <c r="D911" s="83" t="str">
        <f t="shared" si="144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3">
      <c r="A912" s="62">
        <f t="shared" si="135"/>
        <v>4223</v>
      </c>
      <c r="B912" s="63" t="str">
        <f t="shared" si="138"/>
        <v xml:space="preserve"> </v>
      </c>
      <c r="C912" s="83" t="str">
        <f t="shared" si="143"/>
        <v xml:space="preserve">  </v>
      </c>
      <c r="D912" s="83" t="str">
        <f t="shared" si="144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3">
      <c r="A913" s="62">
        <f t="shared" si="135"/>
        <v>4223</v>
      </c>
      <c r="B913" s="63" t="str">
        <f t="shared" si="138"/>
        <v xml:space="preserve"> </v>
      </c>
      <c r="C913" s="83" t="str">
        <f t="shared" si="143"/>
        <v xml:space="preserve">  </v>
      </c>
      <c r="D913" s="83" t="str">
        <f t="shared" si="144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3">
      <c r="A914" s="62">
        <f t="shared" si="135"/>
        <v>4223</v>
      </c>
      <c r="B914" s="63" t="str">
        <f t="shared" si="138"/>
        <v xml:space="preserve"> </v>
      </c>
      <c r="C914" s="83" t="str">
        <f t="shared" si="143"/>
        <v xml:space="preserve">  </v>
      </c>
      <c r="D914" s="83" t="str">
        <f t="shared" si="144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3">
      <c r="A915" s="62">
        <f t="shared" si="135"/>
        <v>4223</v>
      </c>
      <c r="B915" s="63" t="str">
        <f t="shared" si="138"/>
        <v xml:space="preserve"> </v>
      </c>
      <c r="C915" s="83" t="str">
        <f t="shared" si="143"/>
        <v xml:space="preserve">  </v>
      </c>
      <c r="D915" s="83" t="str">
        <f t="shared" si="144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3">
      <c r="A916" s="62">
        <f t="shared" si="135"/>
        <v>4223</v>
      </c>
      <c r="B916" s="63" t="str">
        <f t="shared" si="138"/>
        <v xml:space="preserve"> </v>
      </c>
      <c r="C916" s="83" t="str">
        <f t="shared" si="143"/>
        <v xml:space="preserve">  </v>
      </c>
      <c r="D916" s="83" t="str">
        <f t="shared" si="144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3">
      <c r="A917" s="62">
        <f t="shared" si="135"/>
        <v>4224</v>
      </c>
      <c r="B917" s="63">
        <f t="shared" si="138"/>
        <v>32</v>
      </c>
      <c r="C917" s="83" t="str">
        <f t="shared" si="143"/>
        <v>092</v>
      </c>
      <c r="D917" s="83" t="str">
        <f t="shared" si="144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3">
      <c r="A918" s="62">
        <f t="shared" si="135"/>
        <v>4224</v>
      </c>
      <c r="B918" s="63" t="str">
        <f t="shared" si="138"/>
        <v xml:space="preserve"> </v>
      </c>
      <c r="C918" s="83" t="str">
        <f t="shared" si="143"/>
        <v xml:space="preserve">  </v>
      </c>
      <c r="D918" s="83" t="str">
        <f t="shared" si="144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3">
      <c r="A919" s="62">
        <f t="shared" si="135"/>
        <v>4224</v>
      </c>
      <c r="B919" s="63" t="str">
        <f t="shared" si="138"/>
        <v xml:space="preserve"> </v>
      </c>
      <c r="C919" s="83" t="str">
        <f t="shared" si="143"/>
        <v xml:space="preserve">  </v>
      </c>
      <c r="D919" s="83" t="str">
        <f t="shared" si="144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3">
      <c r="A920" s="62">
        <f t="shared" si="135"/>
        <v>4224</v>
      </c>
      <c r="B920" s="63" t="str">
        <f t="shared" si="138"/>
        <v xml:space="preserve"> </v>
      </c>
      <c r="C920" s="83" t="str">
        <f t="shared" si="143"/>
        <v xml:space="preserve">  </v>
      </c>
      <c r="D920" s="83" t="str">
        <f t="shared" si="144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3">
      <c r="A921" s="62">
        <f t="shared" si="135"/>
        <v>4224</v>
      </c>
      <c r="B921" s="63" t="str">
        <f t="shared" si="138"/>
        <v xml:space="preserve"> </v>
      </c>
      <c r="C921" s="83" t="str">
        <f t="shared" si="143"/>
        <v xml:space="preserve">  </v>
      </c>
      <c r="D921" s="83" t="str">
        <f t="shared" si="144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3">
      <c r="A922" s="62">
        <f t="shared" si="135"/>
        <v>4224</v>
      </c>
      <c r="B922" s="63" t="str">
        <f t="shared" si="138"/>
        <v xml:space="preserve"> </v>
      </c>
      <c r="C922" s="83" t="str">
        <f t="shared" si="143"/>
        <v xml:space="preserve">  </v>
      </c>
      <c r="D922" s="83" t="str">
        <f t="shared" si="144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3">
      <c r="A923" s="62">
        <f t="shared" si="135"/>
        <v>4225</v>
      </c>
      <c r="B923" s="63">
        <f t="shared" si="138"/>
        <v>32</v>
      </c>
      <c r="C923" s="83" t="str">
        <f t="shared" si="143"/>
        <v>092</v>
      </c>
      <c r="D923" s="83" t="str">
        <f t="shared" si="144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3">
      <c r="A924" s="62">
        <f t="shared" ref="A924:A1045" si="146">G924</f>
        <v>4225</v>
      </c>
      <c r="B924" s="63" t="str">
        <f t="shared" si="138"/>
        <v xml:space="preserve"> </v>
      </c>
      <c r="C924" s="83" t="str">
        <f t="shared" si="143"/>
        <v xml:space="preserve">  </v>
      </c>
      <c r="D924" s="83" t="str">
        <f t="shared" si="144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3">
      <c r="A925" s="62">
        <f t="shared" si="146"/>
        <v>4225</v>
      </c>
      <c r="B925" s="63" t="str">
        <f t="shared" si="138"/>
        <v xml:space="preserve"> </v>
      </c>
      <c r="C925" s="83" t="str">
        <f t="shared" si="143"/>
        <v xml:space="preserve">  </v>
      </c>
      <c r="D925" s="83" t="str">
        <f t="shared" si="144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3">
      <c r="A926" s="62">
        <f t="shared" si="146"/>
        <v>4225</v>
      </c>
      <c r="B926" s="63" t="str">
        <f t="shared" si="138"/>
        <v xml:space="preserve"> </v>
      </c>
      <c r="C926" s="83" t="str">
        <f t="shared" si="143"/>
        <v xml:space="preserve">  </v>
      </c>
      <c r="D926" s="83" t="str">
        <f t="shared" si="144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3">
      <c r="A927" s="62">
        <f t="shared" si="146"/>
        <v>4225</v>
      </c>
      <c r="B927" s="63" t="str">
        <f t="shared" si="138"/>
        <v xml:space="preserve"> </v>
      </c>
      <c r="C927" s="83" t="str">
        <f t="shared" si="143"/>
        <v xml:space="preserve">  </v>
      </c>
      <c r="D927" s="83" t="str">
        <f t="shared" si="144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3">
      <c r="A928" s="62">
        <f t="shared" si="146"/>
        <v>4225</v>
      </c>
      <c r="B928" s="63" t="str">
        <f t="shared" si="138"/>
        <v xml:space="preserve"> </v>
      </c>
      <c r="C928" s="83" t="str">
        <f t="shared" si="143"/>
        <v xml:space="preserve">  </v>
      </c>
      <c r="D928" s="83" t="str">
        <f t="shared" si="144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3">
      <c r="A929" s="62">
        <f t="shared" si="146"/>
        <v>4226</v>
      </c>
      <c r="B929" s="63">
        <f t="shared" si="138"/>
        <v>32</v>
      </c>
      <c r="C929" s="83" t="str">
        <f t="shared" si="143"/>
        <v>092</v>
      </c>
      <c r="D929" s="83" t="str">
        <f t="shared" si="144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3">
      <c r="A930" s="62">
        <f t="shared" si="146"/>
        <v>4226</v>
      </c>
      <c r="B930" s="63" t="str">
        <f t="shared" si="138"/>
        <v xml:space="preserve"> </v>
      </c>
      <c r="C930" s="83" t="str">
        <f t="shared" si="143"/>
        <v xml:space="preserve">  </v>
      </c>
      <c r="D930" s="83" t="str">
        <f t="shared" si="144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3">
      <c r="A931" s="62">
        <f t="shared" si="146"/>
        <v>4226</v>
      </c>
      <c r="B931" s="63" t="str">
        <f t="shared" si="138"/>
        <v xml:space="preserve"> </v>
      </c>
      <c r="C931" s="83" t="str">
        <f t="shared" si="143"/>
        <v xml:space="preserve">  </v>
      </c>
      <c r="D931" s="83" t="str">
        <f t="shared" si="144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3">
      <c r="A932" s="62">
        <f t="shared" si="146"/>
        <v>4226</v>
      </c>
      <c r="B932" s="63" t="str">
        <f t="shared" si="138"/>
        <v xml:space="preserve"> </v>
      </c>
      <c r="C932" s="83" t="str">
        <f t="shared" si="143"/>
        <v xml:space="preserve">  </v>
      </c>
      <c r="D932" s="83" t="str">
        <f t="shared" si="144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3">
      <c r="A933" s="62">
        <f t="shared" si="146"/>
        <v>4226</v>
      </c>
      <c r="B933" s="63" t="str">
        <f t="shared" si="138"/>
        <v xml:space="preserve"> </v>
      </c>
      <c r="C933" s="83" t="str">
        <f t="shared" si="143"/>
        <v xml:space="preserve">  </v>
      </c>
      <c r="D933" s="83" t="str">
        <f t="shared" si="144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3">
      <c r="A934" s="62">
        <f t="shared" si="146"/>
        <v>4226</v>
      </c>
      <c r="B934" s="63" t="str">
        <f t="shared" si="138"/>
        <v xml:space="preserve"> </v>
      </c>
      <c r="C934" s="83" t="str">
        <f t="shared" si="143"/>
        <v xml:space="preserve">  </v>
      </c>
      <c r="D934" s="83" t="str">
        <f t="shared" si="144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3">
      <c r="A935" s="62">
        <f t="shared" si="146"/>
        <v>4227</v>
      </c>
      <c r="B935" s="63">
        <f t="shared" si="138"/>
        <v>32</v>
      </c>
      <c r="C935" s="83" t="str">
        <f t="shared" si="143"/>
        <v>092</v>
      </c>
      <c r="D935" s="83" t="str">
        <f t="shared" si="144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3">
      <c r="A936" s="62">
        <f t="shared" si="146"/>
        <v>4227</v>
      </c>
      <c r="B936" s="63" t="str">
        <f t="shared" si="138"/>
        <v xml:space="preserve"> </v>
      </c>
      <c r="C936" s="83" t="str">
        <f t="shared" si="143"/>
        <v xml:space="preserve">  </v>
      </c>
      <c r="D936" s="83" t="str">
        <f t="shared" si="144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3">
      <c r="A937" s="62">
        <f t="shared" si="146"/>
        <v>4227</v>
      </c>
      <c r="B937" s="63" t="str">
        <f t="shared" si="138"/>
        <v xml:space="preserve"> </v>
      </c>
      <c r="C937" s="83" t="str">
        <f t="shared" si="143"/>
        <v xml:space="preserve">  </v>
      </c>
      <c r="D937" s="83" t="str">
        <f t="shared" si="144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3">
      <c r="A938" s="62">
        <f t="shared" si="146"/>
        <v>4227</v>
      </c>
      <c r="B938" s="63" t="str">
        <f t="shared" si="138"/>
        <v xml:space="preserve"> </v>
      </c>
      <c r="C938" s="83" t="str">
        <f t="shared" si="143"/>
        <v xml:space="preserve">  </v>
      </c>
      <c r="D938" s="83" t="str">
        <f t="shared" si="144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3">
      <c r="A939" s="62">
        <f t="shared" si="146"/>
        <v>4227</v>
      </c>
      <c r="B939" s="63" t="str">
        <f t="shared" si="138"/>
        <v xml:space="preserve"> </v>
      </c>
      <c r="C939" s="83" t="str">
        <f t="shared" si="143"/>
        <v xml:space="preserve">  </v>
      </c>
      <c r="D939" s="83" t="str">
        <f t="shared" si="144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3">
      <c r="A940" s="62">
        <f t="shared" si="146"/>
        <v>4227</v>
      </c>
      <c r="B940" s="63" t="str">
        <f t="shared" si="138"/>
        <v xml:space="preserve"> </v>
      </c>
      <c r="C940" s="83" t="str">
        <f t="shared" si="143"/>
        <v xml:space="preserve">  </v>
      </c>
      <c r="D940" s="83" t="str">
        <f t="shared" si="144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3">
      <c r="A941" s="62">
        <f t="shared" si="146"/>
        <v>423</v>
      </c>
      <c r="B941" s="63" t="str">
        <f t="shared" si="138"/>
        <v xml:space="preserve"> </v>
      </c>
      <c r="C941" s="83" t="str">
        <f t="shared" si="143"/>
        <v xml:space="preserve">  </v>
      </c>
      <c r="D941" s="83" t="str">
        <f t="shared" si="144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147">SUM(L942:L947)</f>
        <v>0</v>
      </c>
      <c r="M941" s="88">
        <f t="shared" si="147"/>
        <v>0</v>
      </c>
      <c r="N941" s="82"/>
    </row>
    <row r="942" spans="1:14" ht="25.5" customHeight="1" x14ac:dyDescent="0.3">
      <c r="A942" s="62">
        <f t="shared" si="146"/>
        <v>4231</v>
      </c>
      <c r="B942" s="63">
        <f t="shared" si="138"/>
        <v>32</v>
      </c>
      <c r="C942" s="83" t="str">
        <f t="shared" si="143"/>
        <v>092</v>
      </c>
      <c r="D942" s="83" t="str">
        <f t="shared" si="144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3">
      <c r="A943" s="62">
        <f t="shared" si="146"/>
        <v>4231</v>
      </c>
      <c r="B943" s="63" t="str">
        <f t="shared" si="138"/>
        <v xml:space="preserve"> </v>
      </c>
      <c r="C943" s="83" t="str">
        <f t="shared" si="143"/>
        <v xml:space="preserve">  </v>
      </c>
      <c r="D943" s="83" t="str">
        <f t="shared" si="144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3">
      <c r="A944" s="62">
        <f t="shared" si="146"/>
        <v>4231</v>
      </c>
      <c r="B944" s="63" t="str">
        <f t="shared" si="138"/>
        <v xml:space="preserve"> </v>
      </c>
      <c r="C944" s="83" t="str">
        <f t="shared" si="143"/>
        <v xml:space="preserve">  </v>
      </c>
      <c r="D944" s="83" t="str">
        <f t="shared" si="144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3">
      <c r="A945" s="62">
        <f t="shared" si="146"/>
        <v>4231</v>
      </c>
      <c r="B945" s="63" t="str">
        <f t="shared" si="138"/>
        <v xml:space="preserve"> </v>
      </c>
      <c r="C945" s="83" t="str">
        <f t="shared" si="143"/>
        <v xml:space="preserve">  </v>
      </c>
      <c r="D945" s="83" t="str">
        <f t="shared" si="144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3">
      <c r="A946" s="62">
        <f t="shared" si="146"/>
        <v>4231</v>
      </c>
      <c r="B946" s="63" t="str">
        <f t="shared" si="138"/>
        <v xml:space="preserve"> </v>
      </c>
      <c r="C946" s="83" t="str">
        <f t="shared" si="143"/>
        <v xml:space="preserve">  </v>
      </c>
      <c r="D946" s="83" t="str">
        <f t="shared" si="144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3">
      <c r="A947" s="62">
        <f t="shared" si="146"/>
        <v>4231</v>
      </c>
      <c r="B947" s="63" t="str">
        <f t="shared" si="138"/>
        <v xml:space="preserve"> </v>
      </c>
      <c r="C947" s="83" t="str">
        <f t="shared" si="143"/>
        <v xml:space="preserve">  </v>
      </c>
      <c r="D947" s="83" t="str">
        <f t="shared" si="144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6.4" x14ac:dyDescent="0.3">
      <c r="A948" s="62">
        <f t="shared" si="146"/>
        <v>424</v>
      </c>
      <c r="B948" s="63" t="str">
        <f t="shared" si="138"/>
        <v xml:space="preserve"> </v>
      </c>
      <c r="C948" s="83" t="str">
        <f t="shared" si="143"/>
        <v xml:space="preserve">  </v>
      </c>
      <c r="D948" s="83" t="str">
        <f t="shared" si="144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148">SUM(L949:L954)</f>
        <v>0</v>
      </c>
      <c r="M948" s="88">
        <f t="shared" si="148"/>
        <v>0</v>
      </c>
      <c r="N948" s="82"/>
    </row>
    <row r="949" spans="1:14" x14ac:dyDescent="0.3">
      <c r="A949" s="62">
        <f t="shared" si="146"/>
        <v>4241</v>
      </c>
      <c r="B949" s="63">
        <f t="shared" si="138"/>
        <v>32</v>
      </c>
      <c r="C949" s="83" t="str">
        <f t="shared" si="143"/>
        <v>092</v>
      </c>
      <c r="D949" s="83" t="str">
        <f t="shared" si="144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3">
      <c r="A950" s="62">
        <f t="shared" si="146"/>
        <v>4241</v>
      </c>
      <c r="B950" s="63" t="str">
        <f t="shared" si="138"/>
        <v xml:space="preserve"> </v>
      </c>
      <c r="C950" s="83" t="str">
        <f t="shared" si="143"/>
        <v xml:space="preserve">  </v>
      </c>
      <c r="D950" s="83" t="str">
        <f t="shared" si="144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3">
      <c r="A951" s="62">
        <f t="shared" si="146"/>
        <v>4241</v>
      </c>
      <c r="B951" s="63" t="str">
        <f t="shared" si="138"/>
        <v xml:space="preserve"> </v>
      </c>
      <c r="C951" s="83" t="str">
        <f t="shared" si="143"/>
        <v xml:space="preserve">  </v>
      </c>
      <c r="D951" s="83" t="str">
        <f t="shared" si="144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3">
      <c r="A952" s="62">
        <f t="shared" si="146"/>
        <v>4241</v>
      </c>
      <c r="B952" s="63" t="str">
        <f t="shared" si="138"/>
        <v xml:space="preserve"> </v>
      </c>
      <c r="C952" s="83" t="str">
        <f t="shared" si="143"/>
        <v xml:space="preserve">  </v>
      </c>
      <c r="D952" s="83" t="str">
        <f t="shared" si="144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3">
      <c r="A953" s="62">
        <f t="shared" si="146"/>
        <v>4241</v>
      </c>
      <c r="B953" s="63" t="str">
        <f t="shared" si="138"/>
        <v xml:space="preserve"> </v>
      </c>
      <c r="C953" s="83" t="str">
        <f t="shared" si="143"/>
        <v xml:space="preserve">  </v>
      </c>
      <c r="D953" s="83" t="str">
        <f t="shared" si="144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3">
      <c r="A954" s="62">
        <f t="shared" si="146"/>
        <v>4241</v>
      </c>
      <c r="B954" s="63" t="str">
        <f t="shared" si="138"/>
        <v xml:space="preserve"> </v>
      </c>
      <c r="C954" s="83" t="str">
        <f t="shared" si="143"/>
        <v xml:space="preserve">  </v>
      </c>
      <c r="D954" s="83" t="str">
        <f t="shared" si="144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3">
      <c r="A955" s="62">
        <f t="shared" si="146"/>
        <v>425</v>
      </c>
      <c r="B955" s="63" t="str">
        <f t="shared" si="138"/>
        <v xml:space="preserve"> </v>
      </c>
      <c r="C955" s="83" t="str">
        <f t="shared" si="143"/>
        <v xml:space="preserve">  </v>
      </c>
      <c r="D955" s="83" t="str">
        <f t="shared" si="144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149">SUM(L956:L961)</f>
        <v>0</v>
      </c>
      <c r="M955" s="88">
        <f t="shared" si="149"/>
        <v>0</v>
      </c>
      <c r="N955" s="82"/>
    </row>
    <row r="956" spans="1:14" x14ac:dyDescent="0.3">
      <c r="A956" s="62">
        <f t="shared" si="146"/>
        <v>4251</v>
      </c>
      <c r="B956" s="63">
        <f t="shared" si="138"/>
        <v>32</v>
      </c>
      <c r="C956" s="83" t="str">
        <f t="shared" si="143"/>
        <v>092</v>
      </c>
      <c r="D956" s="83" t="str">
        <f t="shared" si="144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3">
      <c r="A957" s="62">
        <f t="shared" si="146"/>
        <v>4251</v>
      </c>
      <c r="B957" s="63" t="str">
        <f t="shared" si="138"/>
        <v xml:space="preserve"> </v>
      </c>
      <c r="C957" s="83" t="str">
        <f t="shared" si="143"/>
        <v xml:space="preserve">  </v>
      </c>
      <c r="D957" s="83" t="str">
        <f t="shared" si="144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3">
      <c r="A958" s="62">
        <f t="shared" si="146"/>
        <v>4251</v>
      </c>
      <c r="B958" s="63" t="str">
        <f t="shared" si="138"/>
        <v xml:space="preserve"> </v>
      </c>
      <c r="C958" s="83" t="str">
        <f t="shared" si="143"/>
        <v xml:space="preserve">  </v>
      </c>
      <c r="D958" s="83" t="str">
        <f t="shared" si="144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3">
      <c r="A959" s="62">
        <f t="shared" si="146"/>
        <v>4251</v>
      </c>
      <c r="B959" s="63" t="str">
        <f t="shared" si="138"/>
        <v xml:space="preserve"> </v>
      </c>
      <c r="C959" s="83" t="str">
        <f t="shared" si="143"/>
        <v xml:space="preserve">  </v>
      </c>
      <c r="D959" s="83" t="str">
        <f t="shared" si="144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3">
      <c r="A960" s="62">
        <f t="shared" si="146"/>
        <v>4251</v>
      </c>
      <c r="B960" s="63" t="str">
        <f t="shared" si="138"/>
        <v xml:space="preserve"> </v>
      </c>
      <c r="C960" s="83" t="str">
        <f t="shared" si="143"/>
        <v xml:space="preserve">  </v>
      </c>
      <c r="D960" s="83" t="str">
        <f t="shared" si="144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3">
      <c r="A961" s="62">
        <f t="shared" si="146"/>
        <v>4251</v>
      </c>
      <c r="B961" s="63" t="str">
        <f t="shared" si="138"/>
        <v xml:space="preserve"> </v>
      </c>
      <c r="C961" s="83" t="str">
        <f t="shared" si="143"/>
        <v xml:space="preserve">  </v>
      </c>
      <c r="D961" s="83" t="str">
        <f t="shared" si="144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3">
      <c r="A962" s="62">
        <f t="shared" si="146"/>
        <v>426</v>
      </c>
      <c r="B962" s="63" t="str">
        <f t="shared" si="138"/>
        <v xml:space="preserve"> </v>
      </c>
      <c r="C962" s="83" t="str">
        <f t="shared" si="143"/>
        <v xml:space="preserve">  </v>
      </c>
      <c r="D962" s="83" t="str">
        <f t="shared" si="144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150">SUM(L963:L968)</f>
        <v>0</v>
      </c>
      <c r="M962" s="88">
        <f t="shared" si="150"/>
        <v>0</v>
      </c>
    </row>
    <row r="963" spans="1:14" x14ac:dyDescent="0.3">
      <c r="A963" s="62">
        <f t="shared" si="146"/>
        <v>4262</v>
      </c>
      <c r="B963" s="63">
        <f t="shared" si="138"/>
        <v>32</v>
      </c>
      <c r="C963" s="83" t="str">
        <f t="shared" si="143"/>
        <v>092</v>
      </c>
      <c r="D963" s="83" t="str">
        <f t="shared" si="144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3">
      <c r="A964" s="62">
        <f t="shared" si="146"/>
        <v>4262</v>
      </c>
      <c r="B964" s="63" t="str">
        <f t="shared" si="138"/>
        <v xml:space="preserve"> </v>
      </c>
      <c r="C964" s="83" t="str">
        <f t="shared" si="143"/>
        <v xml:space="preserve">  </v>
      </c>
      <c r="D964" s="83" t="str">
        <f t="shared" si="144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3">
      <c r="A965" s="62">
        <f t="shared" si="146"/>
        <v>4262</v>
      </c>
      <c r="B965" s="63" t="str">
        <f t="shared" si="138"/>
        <v xml:space="preserve"> </v>
      </c>
      <c r="C965" s="83" t="str">
        <f t="shared" si="143"/>
        <v xml:space="preserve">  </v>
      </c>
      <c r="D965" s="83" t="str">
        <f t="shared" si="144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3">
      <c r="A966" s="62">
        <f t="shared" si="146"/>
        <v>4262</v>
      </c>
      <c r="B966" s="63" t="str">
        <f t="shared" si="138"/>
        <v xml:space="preserve"> </v>
      </c>
      <c r="C966" s="83" t="str">
        <f t="shared" si="143"/>
        <v xml:space="preserve">  </v>
      </c>
      <c r="D966" s="83" t="str">
        <f t="shared" si="144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3">
      <c r="A967" s="62">
        <f t="shared" si="146"/>
        <v>4262</v>
      </c>
      <c r="B967" s="63" t="str">
        <f t="shared" si="138"/>
        <v xml:space="preserve"> </v>
      </c>
      <c r="C967" s="83" t="str">
        <f t="shared" si="143"/>
        <v xml:space="preserve">  </v>
      </c>
      <c r="D967" s="83" t="str">
        <f t="shared" si="144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3">
      <c r="A968" s="62">
        <f t="shared" si="146"/>
        <v>4262</v>
      </c>
      <c r="B968" s="63" t="str">
        <f t="shared" si="138"/>
        <v xml:space="preserve"> </v>
      </c>
      <c r="C968" s="83" t="str">
        <f t="shared" si="143"/>
        <v xml:space="preserve">  </v>
      </c>
      <c r="D968" s="83" t="str">
        <f t="shared" si="144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6.4" x14ac:dyDescent="0.3">
      <c r="A969" s="62">
        <f t="shared" si="146"/>
        <v>45</v>
      </c>
      <c r="B969" s="63" t="str">
        <f t="shared" si="138"/>
        <v xml:space="preserve"> </v>
      </c>
      <c r="C969" s="83" t="str">
        <f t="shared" si="143"/>
        <v xml:space="preserve">  </v>
      </c>
      <c r="D969" s="83" t="str">
        <f t="shared" si="144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>SUM(L970,L977)</f>
        <v>0</v>
      </c>
      <c r="M969" s="88">
        <f>SUM(M970,M977)</f>
        <v>0</v>
      </c>
      <c r="N969" s="82"/>
    </row>
    <row r="970" spans="1:14" ht="26.4" x14ac:dyDescent="0.3">
      <c r="A970" s="62">
        <f t="shared" si="146"/>
        <v>451</v>
      </c>
      <c r="B970" s="63" t="str">
        <f t="shared" si="138"/>
        <v xml:space="preserve"> </v>
      </c>
      <c r="C970" s="83" t="str">
        <f t="shared" si="143"/>
        <v xml:space="preserve">  </v>
      </c>
      <c r="D970" s="83" t="str">
        <f t="shared" si="144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151">SUM(L971:L976)</f>
        <v>0</v>
      </c>
      <c r="M970" s="88">
        <f t="shared" si="151"/>
        <v>0</v>
      </c>
      <c r="N970" s="82"/>
    </row>
    <row r="971" spans="1:14" ht="25.5" customHeight="1" x14ac:dyDescent="0.3">
      <c r="A971" s="62">
        <f t="shared" si="146"/>
        <v>4511</v>
      </c>
      <c r="B971" s="63">
        <f t="shared" si="138"/>
        <v>32</v>
      </c>
      <c r="C971" s="83" t="str">
        <f t="shared" si="143"/>
        <v>092</v>
      </c>
      <c r="D971" s="83" t="str">
        <f t="shared" si="144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3">
      <c r="A972" s="62">
        <f t="shared" si="146"/>
        <v>4511</v>
      </c>
      <c r="B972" s="63" t="str">
        <f t="shared" si="138"/>
        <v xml:space="preserve"> </v>
      </c>
      <c r="C972" s="83" t="str">
        <f t="shared" si="143"/>
        <v xml:space="preserve">  </v>
      </c>
      <c r="D972" s="83" t="str">
        <f t="shared" si="144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3">
      <c r="A973" s="62">
        <f t="shared" si="146"/>
        <v>4511</v>
      </c>
      <c r="B973" s="63" t="str">
        <f t="shared" si="138"/>
        <v xml:space="preserve"> </v>
      </c>
      <c r="C973" s="83" t="str">
        <f t="shared" si="143"/>
        <v xml:space="preserve">  </v>
      </c>
      <c r="D973" s="83" t="str">
        <f t="shared" si="144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3">
      <c r="A974" s="62">
        <f t="shared" si="146"/>
        <v>4511</v>
      </c>
      <c r="B974" s="63" t="str">
        <f t="shared" si="138"/>
        <v xml:space="preserve"> </v>
      </c>
      <c r="C974" s="83" t="str">
        <f t="shared" si="143"/>
        <v xml:space="preserve">  </v>
      </c>
      <c r="D974" s="83" t="str">
        <f t="shared" si="144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3">
      <c r="A975" s="62">
        <f t="shared" si="146"/>
        <v>4511</v>
      </c>
      <c r="B975" s="63" t="str">
        <f t="shared" si="138"/>
        <v xml:space="preserve"> </v>
      </c>
      <c r="C975" s="83" t="str">
        <f t="shared" si="143"/>
        <v xml:space="preserve">  </v>
      </c>
      <c r="D975" s="83" t="str">
        <f t="shared" si="144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3">
      <c r="A976" s="62">
        <f t="shared" si="146"/>
        <v>4511</v>
      </c>
      <c r="B976" s="63" t="str">
        <f t="shared" si="138"/>
        <v xml:space="preserve"> </v>
      </c>
      <c r="C976" s="83" t="str">
        <f t="shared" si="143"/>
        <v xml:space="preserve">  </v>
      </c>
      <c r="D976" s="83" t="str">
        <f t="shared" si="144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6.4" x14ac:dyDescent="0.3">
      <c r="A977" s="62">
        <f t="shared" si="146"/>
        <v>452</v>
      </c>
      <c r="B977" s="63" t="str">
        <f t="shared" si="138"/>
        <v xml:space="preserve"> </v>
      </c>
      <c r="C977" s="83" t="str">
        <f t="shared" si="143"/>
        <v xml:space="preserve">  </v>
      </c>
      <c r="D977" s="83" t="str">
        <f t="shared" si="144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152">SUM(L978:L983)</f>
        <v>0</v>
      </c>
      <c r="M977" s="88">
        <f t="shared" si="152"/>
        <v>0</v>
      </c>
      <c r="N977" s="82"/>
    </row>
    <row r="978" spans="1:14" ht="25.5" customHeight="1" x14ac:dyDescent="0.3">
      <c r="A978" s="62">
        <f t="shared" si="146"/>
        <v>4521</v>
      </c>
      <c r="B978" s="63">
        <f t="shared" si="138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3">
      <c r="A979" s="62">
        <f t="shared" si="146"/>
        <v>4521</v>
      </c>
      <c r="B979" s="63" t="str">
        <f t="shared" si="138"/>
        <v xml:space="preserve"> </v>
      </c>
      <c r="C979" s="83" t="str">
        <f t="shared" ref="C979:C983" si="153">IF(H979&gt;0,LEFT(E979,3),"  ")</f>
        <v xml:space="preserve">  </v>
      </c>
      <c r="D979" s="83" t="str">
        <f t="shared" ref="D979:D983" si="154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3">
      <c r="A980" s="62">
        <f t="shared" si="146"/>
        <v>4521</v>
      </c>
      <c r="B980" s="63" t="str">
        <f t="shared" si="138"/>
        <v xml:space="preserve"> </v>
      </c>
      <c r="C980" s="83" t="str">
        <f t="shared" si="153"/>
        <v xml:space="preserve">  </v>
      </c>
      <c r="D980" s="83" t="str">
        <f t="shared" si="154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3">
      <c r="A981" s="62">
        <f t="shared" si="146"/>
        <v>4521</v>
      </c>
      <c r="B981" s="63" t="str">
        <f t="shared" si="138"/>
        <v xml:space="preserve"> </v>
      </c>
      <c r="C981" s="83" t="str">
        <f t="shared" si="153"/>
        <v xml:space="preserve">  </v>
      </c>
      <c r="D981" s="83" t="str">
        <f t="shared" si="154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3">
      <c r="A982" s="62">
        <f t="shared" si="146"/>
        <v>4521</v>
      </c>
      <c r="B982" s="63" t="str">
        <f t="shared" si="138"/>
        <v xml:space="preserve"> </v>
      </c>
      <c r="C982" s="83" t="str">
        <f t="shared" si="153"/>
        <v xml:space="preserve">  </v>
      </c>
      <c r="D982" s="83" t="str">
        <f t="shared" si="154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3">
      <c r="A983" s="62">
        <f t="shared" si="146"/>
        <v>4521</v>
      </c>
      <c r="B983" s="63" t="str">
        <f t="shared" si="138"/>
        <v xml:space="preserve"> </v>
      </c>
      <c r="C983" s="83" t="str">
        <f t="shared" si="153"/>
        <v xml:space="preserve">  </v>
      </c>
      <c r="D983" s="83" t="str">
        <f t="shared" si="154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6.4" x14ac:dyDescent="0.3">
      <c r="A984" s="62">
        <f t="shared" si="146"/>
        <v>5</v>
      </c>
      <c r="B984" s="63" t="str">
        <f t="shared" si="138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>SUM(L985,L1000)</f>
        <v>0</v>
      </c>
      <c r="M984" s="88">
        <f>SUM(M985,M1000)</f>
        <v>0</v>
      </c>
      <c r="N984" s="82"/>
    </row>
    <row r="985" spans="1:14" ht="26.4" x14ac:dyDescent="0.3">
      <c r="A985" s="62">
        <f t="shared" si="146"/>
        <v>54</v>
      </c>
      <c r="B985" s="63" t="str">
        <f t="shared" si="138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:M985" si="155">SUM(K986,K993)</f>
        <v>0</v>
      </c>
      <c r="L985" s="88">
        <f t="shared" si="155"/>
        <v>0</v>
      </c>
      <c r="M985" s="88">
        <f t="shared" si="155"/>
        <v>0</v>
      </c>
      <c r="N985" s="82"/>
    </row>
    <row r="986" spans="1:14" ht="52.8" x14ac:dyDescent="0.3">
      <c r="A986" s="62">
        <f t="shared" si="146"/>
        <v>544</v>
      </c>
      <c r="B986" s="63" t="str">
        <f t="shared" si="138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156">SUM(L987:L992)</f>
        <v>0</v>
      </c>
      <c r="M986" s="88">
        <f t="shared" si="156"/>
        <v>0</v>
      </c>
      <c r="N986" s="82"/>
    </row>
    <row r="987" spans="1:14" ht="38.25" customHeight="1" x14ac:dyDescent="0.3">
      <c r="A987" s="62">
        <f t="shared" si="146"/>
        <v>5445</v>
      </c>
      <c r="B987" s="63">
        <f t="shared" si="138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3">
      <c r="A988" s="62">
        <f t="shared" si="146"/>
        <v>5445</v>
      </c>
      <c r="B988" s="63" t="str">
        <f t="shared" si="138"/>
        <v xml:space="preserve"> </v>
      </c>
      <c r="C988" s="83" t="str">
        <f t="shared" ref="C988:C992" si="157">IF(H988&gt;0,LEFT(E988,3),"  ")</f>
        <v xml:space="preserve">  </v>
      </c>
      <c r="D988" s="83" t="str">
        <f t="shared" ref="D988:D992" si="158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3">
      <c r="A989" s="62">
        <f t="shared" si="146"/>
        <v>5445</v>
      </c>
      <c r="B989" s="63" t="str">
        <f t="shared" si="138"/>
        <v xml:space="preserve"> </v>
      </c>
      <c r="C989" s="83" t="str">
        <f t="shared" si="157"/>
        <v xml:space="preserve">  </v>
      </c>
      <c r="D989" s="83" t="str">
        <f t="shared" si="158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3">
      <c r="A990" s="62">
        <f t="shared" si="146"/>
        <v>5445</v>
      </c>
      <c r="B990" s="63" t="str">
        <f t="shared" si="138"/>
        <v xml:space="preserve"> </v>
      </c>
      <c r="C990" s="83" t="str">
        <f t="shared" si="157"/>
        <v xml:space="preserve">  </v>
      </c>
      <c r="D990" s="83" t="str">
        <f t="shared" si="158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3">
      <c r="A991" s="62">
        <f t="shared" si="146"/>
        <v>5445</v>
      </c>
      <c r="B991" s="63" t="str">
        <f t="shared" si="138"/>
        <v xml:space="preserve"> </v>
      </c>
      <c r="C991" s="83" t="str">
        <f t="shared" si="157"/>
        <v xml:space="preserve">  </v>
      </c>
      <c r="D991" s="83" t="str">
        <f t="shared" si="158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3">
      <c r="A992" s="62">
        <f t="shared" si="146"/>
        <v>5445</v>
      </c>
      <c r="B992" s="63" t="str">
        <f t="shared" si="138"/>
        <v xml:space="preserve"> </v>
      </c>
      <c r="C992" s="83" t="str">
        <f t="shared" si="157"/>
        <v xml:space="preserve">  </v>
      </c>
      <c r="D992" s="83" t="str">
        <f t="shared" si="158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9.6" x14ac:dyDescent="0.3">
      <c r="A993" s="62">
        <f t="shared" si="146"/>
        <v>545</v>
      </c>
      <c r="B993" s="63" t="str">
        <f t="shared" si="138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159">SUM(L994:L999)</f>
        <v>0</v>
      </c>
      <c r="M993" s="88">
        <f t="shared" si="159"/>
        <v>0</v>
      </c>
      <c r="N993" s="82"/>
    </row>
    <row r="994" spans="1:14" ht="38.25" customHeight="1" x14ac:dyDescent="0.3">
      <c r="A994" s="62">
        <f t="shared" si="146"/>
        <v>5453</v>
      </c>
      <c r="B994" s="63">
        <f t="shared" si="138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3">
      <c r="A995" s="62">
        <f t="shared" si="146"/>
        <v>5453</v>
      </c>
      <c r="B995" s="63" t="str">
        <f t="shared" si="138"/>
        <v xml:space="preserve"> </v>
      </c>
      <c r="C995" s="83" t="str">
        <f t="shared" ref="C995:C1058" si="160">IF(H995&gt;0,LEFT(E995,3),"  ")</f>
        <v xml:space="preserve">  </v>
      </c>
      <c r="D995" s="83" t="str">
        <f t="shared" ref="D995:D1058" si="161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3">
      <c r="A996" s="62">
        <f t="shared" si="146"/>
        <v>5453</v>
      </c>
      <c r="B996" s="63" t="str">
        <f t="shared" si="138"/>
        <v xml:space="preserve"> </v>
      </c>
      <c r="C996" s="83" t="str">
        <f t="shared" si="160"/>
        <v xml:space="preserve">  </v>
      </c>
      <c r="D996" s="83" t="str">
        <f t="shared" si="161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3">
      <c r="A997" s="62">
        <f t="shared" si="146"/>
        <v>5453</v>
      </c>
      <c r="B997" s="63" t="str">
        <f t="shared" si="138"/>
        <v xml:space="preserve"> </v>
      </c>
      <c r="C997" s="83" t="str">
        <f t="shared" si="160"/>
        <v xml:space="preserve">  </v>
      </c>
      <c r="D997" s="83" t="str">
        <f t="shared" si="161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3">
      <c r="A998" s="62">
        <f t="shared" si="146"/>
        <v>5453</v>
      </c>
      <c r="B998" s="63" t="str">
        <f t="shared" si="138"/>
        <v xml:space="preserve"> </v>
      </c>
      <c r="C998" s="83" t="str">
        <f t="shared" si="160"/>
        <v xml:space="preserve">  </v>
      </c>
      <c r="D998" s="83" t="str">
        <f t="shared" si="161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3">
      <c r="A999" s="62">
        <f t="shared" si="146"/>
        <v>5453</v>
      </c>
      <c r="B999" s="63" t="str">
        <f t="shared" si="138"/>
        <v xml:space="preserve"> </v>
      </c>
      <c r="C999" s="83" t="str">
        <f t="shared" si="160"/>
        <v xml:space="preserve">  </v>
      </c>
      <c r="D999" s="83" t="str">
        <f t="shared" si="161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3">
      <c r="A1000" s="62">
        <f t="shared" si="146"/>
        <v>0</v>
      </c>
      <c r="B1000" s="63" t="str">
        <f t="shared" si="138"/>
        <v xml:space="preserve"> </v>
      </c>
      <c r="C1000" s="83" t="str">
        <f t="shared" si="160"/>
        <v xml:space="preserve">  </v>
      </c>
      <c r="D1000" s="83" t="str">
        <f t="shared" si="161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6.4" x14ac:dyDescent="0.3">
      <c r="A1001" s="62" t="str">
        <f t="shared" si="146"/>
        <v>Program 1207</v>
      </c>
      <c r="B1001" s="63" t="str">
        <f t="shared" si="138"/>
        <v xml:space="preserve"> </v>
      </c>
      <c r="C1001" s="83" t="str">
        <f t="shared" si="160"/>
        <v xml:space="preserve">  </v>
      </c>
      <c r="D1001" s="83" t="str">
        <f t="shared" si="161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SUM(K1002,K1024,K1035,K1055,K1062,K1069,K1146,K1095,K1115,K1122,K1184,K1166,K1129)</f>
        <v>244450</v>
      </c>
      <c r="L1001" s="98">
        <f t="shared" ref="L1001:M1001" si="162">SUM(L1002,L1024,L1035,L1055,L1062,L1069,L1146,L1095,L1115,L1122,L1184,L1166,L1129)</f>
        <v>244450</v>
      </c>
      <c r="M1001" s="98">
        <f t="shared" si="162"/>
        <v>244450</v>
      </c>
    </row>
    <row r="1002" spans="1:14" ht="26.4" x14ac:dyDescent="0.3">
      <c r="A1002" s="62" t="str">
        <f t="shared" si="146"/>
        <v>A 1207 04</v>
      </c>
      <c r="B1002" s="63" t="str">
        <f t="shared" si="138"/>
        <v xml:space="preserve"> </v>
      </c>
      <c r="C1002" s="83" t="str">
        <f t="shared" si="160"/>
        <v xml:space="preserve">  </v>
      </c>
      <c r="D1002" s="83" t="str">
        <f t="shared" si="161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>SUM(L1004)</f>
        <v>0</v>
      </c>
      <c r="M1002" s="101">
        <f>SUM(M1004)</f>
        <v>0</v>
      </c>
      <c r="N1002" s="82"/>
    </row>
    <row r="1003" spans="1:14" ht="26.4" x14ac:dyDescent="0.3">
      <c r="B1003" s="63" t="str">
        <f t="shared" si="138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:M1003" si="163">SUMIF($F1004:$F1023,$G1003,K1004:K1023)</f>
        <v>0</v>
      </c>
      <c r="L1003" s="111">
        <f t="shared" si="163"/>
        <v>0</v>
      </c>
      <c r="M1003" s="111">
        <f t="shared" si="163"/>
        <v>0</v>
      </c>
      <c r="N1003" s="82"/>
    </row>
    <row r="1004" spans="1:14" x14ac:dyDescent="0.3">
      <c r="A1004" s="62">
        <f t="shared" si="146"/>
        <v>3</v>
      </c>
      <c r="B1004" s="63" t="str">
        <f t="shared" si="138"/>
        <v xml:space="preserve"> </v>
      </c>
      <c r="C1004" s="83" t="str">
        <f t="shared" si="160"/>
        <v xml:space="preserve">  </v>
      </c>
      <c r="D1004" s="83" t="str">
        <f t="shared" si="161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>SUM(L1005,L1010)</f>
        <v>0</v>
      </c>
      <c r="M1004" s="88">
        <f>SUM(M1005,M1010)</f>
        <v>0</v>
      </c>
    </row>
    <row r="1005" spans="1:14" x14ac:dyDescent="0.3">
      <c r="A1005" s="62">
        <f t="shared" si="146"/>
        <v>31</v>
      </c>
      <c r="B1005" s="63" t="str">
        <f t="shared" si="138"/>
        <v xml:space="preserve"> </v>
      </c>
      <c r="C1005" s="83" t="str">
        <f t="shared" si="160"/>
        <v xml:space="preserve">  </v>
      </c>
      <c r="D1005" s="83" t="str">
        <f t="shared" si="161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>SUM(L1006,L1008)</f>
        <v>0</v>
      </c>
      <c r="M1005" s="88">
        <f>SUM(M1006,M1008)</f>
        <v>0</v>
      </c>
    </row>
    <row r="1006" spans="1:14" x14ac:dyDescent="0.3">
      <c r="A1006" s="62">
        <f t="shared" si="146"/>
        <v>311</v>
      </c>
      <c r="B1006" s="63" t="str">
        <f t="shared" si="138"/>
        <v xml:space="preserve"> </v>
      </c>
      <c r="C1006" s="83" t="str">
        <f t="shared" si="160"/>
        <v xml:space="preserve">  </v>
      </c>
      <c r="D1006" s="83" t="str">
        <f t="shared" si="161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>SUM(L1007)</f>
        <v>0</v>
      </c>
      <c r="M1006" s="88">
        <f>SUM(M1007)</f>
        <v>0</v>
      </c>
    </row>
    <row r="1007" spans="1:14" x14ac:dyDescent="0.3">
      <c r="A1007" s="62">
        <f t="shared" si="146"/>
        <v>3111</v>
      </c>
      <c r="B1007" s="63">
        <f t="shared" si="138"/>
        <v>11</v>
      </c>
      <c r="C1007" s="83" t="str">
        <f t="shared" si="160"/>
        <v>096</v>
      </c>
      <c r="D1007" s="83" t="str">
        <f t="shared" si="161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3">
      <c r="A1008" s="62">
        <f t="shared" si="146"/>
        <v>313</v>
      </c>
      <c r="B1008" s="63" t="str">
        <f t="shared" si="138"/>
        <v xml:space="preserve"> </v>
      </c>
      <c r="C1008" s="83" t="str">
        <f t="shared" si="160"/>
        <v xml:space="preserve">  </v>
      </c>
      <c r="D1008" s="83" t="str">
        <f t="shared" si="161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>SUM(L1009:L1009)</f>
        <v>0</v>
      </c>
      <c r="M1008" s="88">
        <f>SUM(M1009:M1009)</f>
        <v>0</v>
      </c>
    </row>
    <row r="1009" spans="1:14" ht="26.4" x14ac:dyDescent="0.3">
      <c r="A1009" s="62">
        <f t="shared" si="146"/>
        <v>3132</v>
      </c>
      <c r="B1009" s="63">
        <f t="shared" si="138"/>
        <v>11</v>
      </c>
      <c r="C1009" s="83" t="str">
        <f t="shared" si="160"/>
        <v>096</v>
      </c>
      <c r="D1009" s="83" t="str">
        <f t="shared" si="161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3">
      <c r="A1010" s="62">
        <f t="shared" si="146"/>
        <v>32</v>
      </c>
      <c r="B1010" s="63" t="str">
        <f t="shared" si="138"/>
        <v xml:space="preserve"> </v>
      </c>
      <c r="C1010" s="83" t="str">
        <f t="shared" si="160"/>
        <v xml:space="preserve">  </v>
      </c>
      <c r="D1010" s="83" t="str">
        <f t="shared" si="161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>SUM(L1011,L1014,L1018,L1020)</f>
        <v>0</v>
      </c>
      <c r="M1010" s="88">
        <f>SUM(M1011,M1014,M1018,M1020)</f>
        <v>0</v>
      </c>
    </row>
    <row r="1011" spans="1:14" x14ac:dyDescent="0.3">
      <c r="A1011" s="62">
        <f t="shared" si="146"/>
        <v>322</v>
      </c>
      <c r="B1011" s="63" t="str">
        <f t="shared" si="138"/>
        <v xml:space="preserve"> </v>
      </c>
      <c r="C1011" s="83" t="str">
        <f t="shared" si="160"/>
        <v xml:space="preserve">  </v>
      </c>
      <c r="D1011" s="83" t="str">
        <f t="shared" si="161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>SUM(L1012:L1013)</f>
        <v>0</v>
      </c>
      <c r="M1011" s="88">
        <f>SUM(M1012:M1013)</f>
        <v>0</v>
      </c>
    </row>
    <row r="1012" spans="1:14" ht="26.4" x14ac:dyDescent="0.3">
      <c r="A1012" s="62">
        <f t="shared" si="146"/>
        <v>3221</v>
      </c>
      <c r="B1012" s="63">
        <f t="shared" si="138"/>
        <v>11</v>
      </c>
      <c r="C1012" s="83" t="str">
        <f t="shared" si="160"/>
        <v>096</v>
      </c>
      <c r="D1012" s="83" t="str">
        <f t="shared" si="161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3">
      <c r="A1013" s="62">
        <f t="shared" si="146"/>
        <v>3222</v>
      </c>
      <c r="B1013" s="63">
        <f t="shared" si="138"/>
        <v>11</v>
      </c>
      <c r="C1013" s="83" t="str">
        <f t="shared" si="160"/>
        <v>096</v>
      </c>
      <c r="D1013" s="83" t="str">
        <f t="shared" si="161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3">
      <c r="A1014" s="62">
        <f t="shared" si="146"/>
        <v>323</v>
      </c>
      <c r="B1014" s="63" t="str">
        <f t="shared" si="138"/>
        <v xml:space="preserve"> </v>
      </c>
      <c r="C1014" s="83" t="str">
        <f t="shared" si="160"/>
        <v xml:space="preserve">  </v>
      </c>
      <c r="D1014" s="83" t="str">
        <f t="shared" si="161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>SUM(L1015:L1017)</f>
        <v>0</v>
      </c>
      <c r="M1014" s="88">
        <f>SUM(M1015:M1017)</f>
        <v>0</v>
      </c>
    </row>
    <row r="1015" spans="1:14" x14ac:dyDescent="0.3">
      <c r="A1015" s="62">
        <f t="shared" si="146"/>
        <v>3231</v>
      </c>
      <c r="B1015" s="63">
        <f t="shared" si="138"/>
        <v>11</v>
      </c>
      <c r="C1015" s="83" t="str">
        <f t="shared" si="160"/>
        <v>096</v>
      </c>
      <c r="D1015" s="83" t="str">
        <f t="shared" si="161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3">
      <c r="A1016" s="62">
        <f t="shared" si="146"/>
        <v>3237</v>
      </c>
      <c r="B1016" s="63">
        <f t="shared" si="138"/>
        <v>11</v>
      </c>
      <c r="C1016" s="83" t="str">
        <f t="shared" si="160"/>
        <v>096</v>
      </c>
      <c r="D1016" s="83" t="str">
        <f t="shared" si="161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3">
      <c r="A1017" s="62">
        <f t="shared" si="146"/>
        <v>3239</v>
      </c>
      <c r="B1017" s="63">
        <f t="shared" ref="B1017:B1114" si="164">IF(H1017&gt;0,F1017," ")</f>
        <v>11</v>
      </c>
      <c r="C1017" s="83" t="str">
        <f t="shared" si="160"/>
        <v>096</v>
      </c>
      <c r="D1017" s="83" t="str">
        <f t="shared" si="161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6.4" x14ac:dyDescent="0.3">
      <c r="A1018" s="62">
        <f t="shared" si="146"/>
        <v>324</v>
      </c>
      <c r="B1018" s="63" t="str">
        <f t="shared" si="164"/>
        <v xml:space="preserve"> </v>
      </c>
      <c r="C1018" s="83" t="str">
        <f t="shared" si="160"/>
        <v xml:space="preserve">  </v>
      </c>
      <c r="D1018" s="83" t="str">
        <f t="shared" si="161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>SUM(L1019)</f>
        <v>0</v>
      </c>
      <c r="M1018" s="88">
        <f>SUM(M1019)</f>
        <v>0</v>
      </c>
    </row>
    <row r="1019" spans="1:14" ht="26.4" x14ac:dyDescent="0.3">
      <c r="A1019" s="62">
        <f t="shared" si="146"/>
        <v>3241</v>
      </c>
      <c r="B1019" s="63">
        <f t="shared" si="164"/>
        <v>11</v>
      </c>
      <c r="C1019" s="83" t="str">
        <f t="shared" si="160"/>
        <v>096</v>
      </c>
      <c r="D1019" s="83" t="str">
        <f t="shared" si="161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6.4" x14ac:dyDescent="0.3">
      <c r="A1020" s="62">
        <f t="shared" si="146"/>
        <v>329</v>
      </c>
      <c r="B1020" s="63" t="str">
        <f t="shared" si="164"/>
        <v xml:space="preserve"> </v>
      </c>
      <c r="C1020" s="83" t="str">
        <f t="shared" si="160"/>
        <v xml:space="preserve">  </v>
      </c>
      <c r="D1020" s="83" t="str">
        <f t="shared" si="161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>SUM(L1021:L1022)</f>
        <v>0</v>
      </c>
      <c r="M1020" s="88">
        <f>SUM(M1021:M1022)</f>
        <v>0</v>
      </c>
    </row>
    <row r="1021" spans="1:14" x14ac:dyDescent="0.3">
      <c r="A1021" s="62">
        <f t="shared" si="146"/>
        <v>3293</v>
      </c>
      <c r="B1021" s="63">
        <f t="shared" si="164"/>
        <v>11</v>
      </c>
      <c r="C1021" s="83" t="str">
        <f t="shared" si="160"/>
        <v>096</v>
      </c>
      <c r="D1021" s="83" t="str">
        <f t="shared" si="161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6.4" x14ac:dyDescent="0.3">
      <c r="A1022" s="62">
        <f t="shared" si="146"/>
        <v>3299</v>
      </c>
      <c r="B1022" s="63">
        <f t="shared" si="164"/>
        <v>11</v>
      </c>
      <c r="C1022" s="83" t="str">
        <f t="shared" si="160"/>
        <v>096</v>
      </c>
      <c r="D1022" s="83" t="str">
        <f t="shared" si="161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3">
      <c r="A1023" s="62">
        <f t="shared" si="146"/>
        <v>0</v>
      </c>
      <c r="B1023" s="63" t="str">
        <f t="shared" si="164"/>
        <v xml:space="preserve"> </v>
      </c>
      <c r="C1023" s="83" t="str">
        <f t="shared" si="160"/>
        <v xml:space="preserve">  </v>
      </c>
      <c r="D1023" s="83" t="str">
        <f t="shared" si="161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3">
      <c r="A1024" s="62" t="str">
        <f t="shared" si="146"/>
        <v>T 1207 06</v>
      </c>
      <c r="B1024" s="63" t="str">
        <f t="shared" si="164"/>
        <v xml:space="preserve"> </v>
      </c>
      <c r="C1024" s="83" t="str">
        <f t="shared" si="160"/>
        <v xml:space="preserve">  </v>
      </c>
      <c r="D1024" s="83" t="str">
        <f t="shared" si="161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>SUM(L1026)</f>
        <v>0</v>
      </c>
      <c r="M1024" s="101">
        <f>SUM(M1026)</f>
        <v>0</v>
      </c>
      <c r="N1024" s="82"/>
    </row>
    <row r="1025" spans="1:14" ht="26.4" x14ac:dyDescent="0.3">
      <c r="B1025" s="63" t="str">
        <f t="shared" si="1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:M1025" si="165">SUMIF($F1026:$F1034,$G1025,K1026:K1034)</f>
        <v>0</v>
      </c>
      <c r="L1025" s="111">
        <f t="shared" si="165"/>
        <v>0</v>
      </c>
      <c r="M1025" s="111">
        <f t="shared" si="165"/>
        <v>0</v>
      </c>
      <c r="N1025" s="82"/>
    </row>
    <row r="1026" spans="1:14" x14ac:dyDescent="0.3">
      <c r="A1026" s="62">
        <f t="shared" si="146"/>
        <v>3</v>
      </c>
      <c r="B1026" s="63" t="str">
        <f t="shared" si="164"/>
        <v xml:space="preserve"> </v>
      </c>
      <c r="C1026" s="83" t="str">
        <f t="shared" si="160"/>
        <v xml:space="preserve">  </v>
      </c>
      <c r="D1026" s="83" t="str">
        <f t="shared" si="161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166">SUM(K1027)</f>
        <v>0</v>
      </c>
      <c r="L1026" s="88">
        <f t="shared" si="166"/>
        <v>0</v>
      </c>
      <c r="M1026" s="88">
        <f t="shared" si="166"/>
        <v>0</v>
      </c>
    </row>
    <row r="1027" spans="1:14" x14ac:dyDescent="0.3">
      <c r="A1027" s="62">
        <f t="shared" si="146"/>
        <v>32</v>
      </c>
      <c r="B1027" s="63" t="str">
        <f t="shared" si="164"/>
        <v xml:space="preserve"> </v>
      </c>
      <c r="C1027" s="83" t="str">
        <f t="shared" si="160"/>
        <v xml:space="preserve">  </v>
      </c>
      <c r="D1027" s="83" t="str">
        <f t="shared" si="161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>SUM(L1028,L1032)</f>
        <v>0</v>
      </c>
      <c r="M1027" s="88">
        <f>SUM(M1028,M1032)</f>
        <v>0</v>
      </c>
    </row>
    <row r="1028" spans="1:14" x14ac:dyDescent="0.3">
      <c r="A1028" s="62">
        <f t="shared" si="146"/>
        <v>323</v>
      </c>
      <c r="B1028" s="63" t="str">
        <f t="shared" si="164"/>
        <v xml:space="preserve"> </v>
      </c>
      <c r="C1028" s="83" t="str">
        <f t="shared" si="160"/>
        <v xml:space="preserve">  </v>
      </c>
      <c r="D1028" s="83" t="str">
        <f t="shared" si="161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>SUM(L1029:L1031)</f>
        <v>0</v>
      </c>
      <c r="M1028" s="88">
        <f>SUM(M1029:M1031)</f>
        <v>0</v>
      </c>
    </row>
    <row r="1029" spans="1:14" x14ac:dyDescent="0.3">
      <c r="A1029" s="62">
        <f t="shared" si="146"/>
        <v>3231</v>
      </c>
      <c r="B1029" s="63">
        <f t="shared" si="164"/>
        <v>11</v>
      </c>
      <c r="C1029" s="83" t="str">
        <f t="shared" si="160"/>
        <v>091</v>
      </c>
      <c r="D1029" s="83" t="str">
        <f t="shared" si="161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6.4" x14ac:dyDescent="0.3">
      <c r="A1030" s="62">
        <f t="shared" si="146"/>
        <v>3232</v>
      </c>
      <c r="B1030" s="63">
        <f t="shared" si="164"/>
        <v>11</v>
      </c>
      <c r="C1030" s="83" t="str">
        <f t="shared" si="160"/>
        <v>091</v>
      </c>
      <c r="D1030" s="83" t="str">
        <f t="shared" si="161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3">
      <c r="A1031" s="62">
        <f t="shared" si="146"/>
        <v>3237</v>
      </c>
      <c r="B1031" s="63">
        <f t="shared" si="164"/>
        <v>11</v>
      </c>
      <c r="C1031" s="83" t="str">
        <f t="shared" si="160"/>
        <v>091</v>
      </c>
      <c r="D1031" s="83" t="str">
        <f t="shared" si="161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6.4" x14ac:dyDescent="0.3">
      <c r="A1032" s="62">
        <f t="shared" si="146"/>
        <v>329</v>
      </c>
      <c r="B1032" s="63" t="str">
        <f t="shared" si="164"/>
        <v xml:space="preserve"> </v>
      </c>
      <c r="C1032" s="83" t="str">
        <f t="shared" si="160"/>
        <v xml:space="preserve">  </v>
      </c>
      <c r="D1032" s="83" t="str">
        <f t="shared" si="161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>SUM(L1033)</f>
        <v>0</v>
      </c>
      <c r="M1032" s="88">
        <f>SUM(M1033)</f>
        <v>0</v>
      </c>
    </row>
    <row r="1033" spans="1:14" ht="26.4" x14ac:dyDescent="0.3">
      <c r="A1033" s="62">
        <f t="shared" si="146"/>
        <v>3299</v>
      </c>
      <c r="B1033" s="63">
        <f t="shared" si="164"/>
        <v>11</v>
      </c>
      <c r="C1033" s="83" t="str">
        <f t="shared" si="160"/>
        <v>091</v>
      </c>
      <c r="D1033" s="83" t="str">
        <f t="shared" si="161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3">
      <c r="A1034" s="62">
        <f t="shared" si="146"/>
        <v>0</v>
      </c>
      <c r="B1034" s="63" t="str">
        <f t="shared" si="164"/>
        <v xml:space="preserve"> </v>
      </c>
      <c r="C1034" s="83" t="str">
        <f t="shared" si="160"/>
        <v xml:space="preserve">  </v>
      </c>
      <c r="D1034" s="83" t="str">
        <f t="shared" si="161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9.6" x14ac:dyDescent="0.3">
      <c r="A1035" s="62" t="str">
        <f t="shared" si="146"/>
        <v>T 1207 16</v>
      </c>
      <c r="B1035" s="63" t="str">
        <f t="shared" si="164"/>
        <v xml:space="preserve"> </v>
      </c>
      <c r="C1035" s="83" t="str">
        <f t="shared" si="160"/>
        <v xml:space="preserve">  </v>
      </c>
      <c r="D1035" s="83" t="str">
        <f t="shared" si="161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>SUM(L1037)</f>
        <v>0</v>
      </c>
      <c r="M1035" s="101">
        <f>SUM(M1037)</f>
        <v>0</v>
      </c>
    </row>
    <row r="1036" spans="1:14" ht="26.4" x14ac:dyDescent="0.3">
      <c r="B1036" s="63" t="str">
        <f t="shared" si="1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:M1036" si="167">SUMIF($F1037:$F1054,$G1036,K1037:K1054)</f>
        <v>0</v>
      </c>
      <c r="L1036" s="111">
        <f t="shared" si="167"/>
        <v>0</v>
      </c>
      <c r="M1036" s="111">
        <f t="shared" si="167"/>
        <v>0</v>
      </c>
      <c r="N1036" s="82"/>
    </row>
    <row r="1037" spans="1:14" x14ac:dyDescent="0.3">
      <c r="A1037" s="62">
        <f t="shared" si="146"/>
        <v>3</v>
      </c>
      <c r="B1037" s="63" t="str">
        <f t="shared" si="164"/>
        <v xml:space="preserve"> </v>
      </c>
      <c r="C1037" s="83" t="str">
        <f t="shared" si="160"/>
        <v xml:space="preserve">  </v>
      </c>
      <c r="D1037" s="83" t="str">
        <f t="shared" si="161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168">SUM(K1038)</f>
        <v>0</v>
      </c>
      <c r="L1037" s="88">
        <f t="shared" si="168"/>
        <v>0</v>
      </c>
      <c r="M1037" s="88">
        <f t="shared" si="168"/>
        <v>0</v>
      </c>
    </row>
    <row r="1038" spans="1:14" x14ac:dyDescent="0.3">
      <c r="A1038" s="62">
        <f t="shared" si="146"/>
        <v>32</v>
      </c>
      <c r="B1038" s="63" t="str">
        <f t="shared" si="164"/>
        <v xml:space="preserve"> </v>
      </c>
      <c r="C1038" s="83" t="str">
        <f t="shared" si="160"/>
        <v xml:space="preserve">  </v>
      </c>
      <c r="D1038" s="83" t="str">
        <f t="shared" si="161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>SUM(L1039,L1042,L1046,L1050)</f>
        <v>0</v>
      </c>
      <c r="M1038" s="88">
        <f>SUM(M1039,M1042,M1046,M1050)</f>
        <v>0</v>
      </c>
    </row>
    <row r="1039" spans="1:14" x14ac:dyDescent="0.3">
      <c r="A1039" s="62">
        <f t="shared" si="146"/>
        <v>321</v>
      </c>
      <c r="B1039" s="63" t="str">
        <f t="shared" si="164"/>
        <v xml:space="preserve"> </v>
      </c>
      <c r="C1039" s="83" t="str">
        <f t="shared" si="160"/>
        <v xml:space="preserve">  </v>
      </c>
      <c r="D1039" s="83" t="str">
        <f t="shared" si="161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>SUM(L1040:L1041)</f>
        <v>0</v>
      </c>
      <c r="M1039" s="88">
        <f>SUM(M1040:M1041)</f>
        <v>0</v>
      </c>
    </row>
    <row r="1040" spans="1:14" x14ac:dyDescent="0.3">
      <c r="A1040" s="62">
        <f t="shared" si="146"/>
        <v>3211</v>
      </c>
      <c r="B1040" s="63">
        <f t="shared" si="164"/>
        <v>11</v>
      </c>
      <c r="C1040" s="83" t="str">
        <f t="shared" si="160"/>
        <v>091</v>
      </c>
      <c r="D1040" s="83" t="str">
        <f t="shared" si="161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3">
      <c r="A1041" s="62">
        <f t="shared" si="146"/>
        <v>3213</v>
      </c>
      <c r="B1041" s="63">
        <f t="shared" si="164"/>
        <v>11</v>
      </c>
      <c r="C1041" s="83" t="str">
        <f t="shared" si="160"/>
        <v>091</v>
      </c>
      <c r="D1041" s="83" t="str">
        <f t="shared" si="161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3">
      <c r="A1042" s="62">
        <f t="shared" si="146"/>
        <v>322</v>
      </c>
      <c r="B1042" s="63" t="str">
        <f t="shared" si="164"/>
        <v xml:space="preserve"> </v>
      </c>
      <c r="C1042" s="83" t="str">
        <f t="shared" si="160"/>
        <v xml:space="preserve">  </v>
      </c>
      <c r="D1042" s="83" t="str">
        <f t="shared" si="161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>SUM(L1043:L1045)</f>
        <v>0</v>
      </c>
      <c r="M1042" s="88">
        <f>SUM(M1043:M1045)</f>
        <v>0</v>
      </c>
    </row>
    <row r="1043" spans="1:14" ht="26.4" x14ac:dyDescent="0.3">
      <c r="A1043" s="62">
        <f t="shared" si="146"/>
        <v>3221</v>
      </c>
      <c r="B1043" s="63">
        <f t="shared" si="164"/>
        <v>11</v>
      </c>
      <c r="C1043" s="83" t="str">
        <f t="shared" si="160"/>
        <v>091</v>
      </c>
      <c r="D1043" s="83" t="str">
        <f t="shared" si="161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3">
      <c r="A1044" s="62">
        <f>G1044</f>
        <v>3222</v>
      </c>
      <c r="B1044" s="63">
        <f t="shared" si="164"/>
        <v>11</v>
      </c>
      <c r="C1044" s="83" t="str">
        <f t="shared" si="160"/>
        <v>091</v>
      </c>
      <c r="D1044" s="83" t="str">
        <f t="shared" si="161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3">
      <c r="A1045" s="62">
        <f t="shared" si="146"/>
        <v>3225</v>
      </c>
      <c r="B1045" s="63">
        <f t="shared" si="164"/>
        <v>11</v>
      </c>
      <c r="C1045" s="83" t="str">
        <f t="shared" si="160"/>
        <v>091</v>
      </c>
      <c r="D1045" s="83" t="str">
        <f t="shared" si="161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3">
      <c r="A1046" s="62">
        <f t="shared" ref="A1046:A1069" si="169">G1046</f>
        <v>323</v>
      </c>
      <c r="B1046" s="63" t="str">
        <f t="shared" si="164"/>
        <v xml:space="preserve"> </v>
      </c>
      <c r="C1046" s="83" t="str">
        <f t="shared" si="160"/>
        <v xml:space="preserve">  </v>
      </c>
      <c r="D1046" s="83" t="str">
        <f t="shared" si="161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>SUM(L1047:L1049)</f>
        <v>0</v>
      </c>
      <c r="M1046" s="88">
        <f>SUM(M1047:M1049)</f>
        <v>0</v>
      </c>
    </row>
    <row r="1047" spans="1:14" x14ac:dyDescent="0.3">
      <c r="A1047" s="62">
        <f t="shared" si="169"/>
        <v>3231</v>
      </c>
      <c r="B1047" s="63">
        <f t="shared" si="164"/>
        <v>11</v>
      </c>
      <c r="C1047" s="83" t="str">
        <f t="shared" si="160"/>
        <v>091</v>
      </c>
      <c r="D1047" s="83" t="str">
        <f t="shared" si="161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3">
      <c r="A1048" s="62">
        <f>G1048</f>
        <v>3237</v>
      </c>
      <c r="B1048" s="63">
        <f t="shared" si="164"/>
        <v>11</v>
      </c>
      <c r="C1048" s="83" t="str">
        <f t="shared" si="160"/>
        <v>091</v>
      </c>
      <c r="D1048" s="83" t="str">
        <f t="shared" si="161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3">
      <c r="A1049" s="62">
        <f t="shared" si="169"/>
        <v>3239</v>
      </c>
      <c r="B1049" s="63">
        <f t="shared" si="164"/>
        <v>11</v>
      </c>
      <c r="C1049" s="83" t="str">
        <f t="shared" si="160"/>
        <v>091</v>
      </c>
      <c r="D1049" s="83" t="str">
        <f t="shared" si="161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6.4" x14ac:dyDescent="0.3">
      <c r="A1050" s="62">
        <f t="shared" si="169"/>
        <v>329</v>
      </c>
      <c r="B1050" s="63" t="str">
        <f t="shared" si="164"/>
        <v xml:space="preserve"> </v>
      </c>
      <c r="C1050" s="83" t="str">
        <f t="shared" si="160"/>
        <v xml:space="preserve">  </v>
      </c>
      <c r="D1050" s="83" t="str">
        <f t="shared" si="161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>SUM(L1051:L1053)</f>
        <v>0</v>
      </c>
      <c r="M1050" s="88">
        <f>SUM(M1051:M1053)</f>
        <v>0</v>
      </c>
    </row>
    <row r="1051" spans="1:14" ht="26.4" x14ac:dyDescent="0.3">
      <c r="A1051" s="62">
        <f t="shared" si="169"/>
        <v>3291</v>
      </c>
      <c r="B1051" s="63">
        <f t="shared" si="164"/>
        <v>11</v>
      </c>
      <c r="C1051" s="83" t="str">
        <f t="shared" si="160"/>
        <v>091</v>
      </c>
      <c r="D1051" s="83" t="str">
        <f t="shared" si="161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3">
      <c r="A1052" s="62">
        <f t="shared" si="169"/>
        <v>3293</v>
      </c>
      <c r="B1052" s="63">
        <f t="shared" si="164"/>
        <v>11</v>
      </c>
      <c r="C1052" s="83" t="str">
        <f t="shared" si="160"/>
        <v>091</v>
      </c>
      <c r="D1052" s="83" t="str">
        <f t="shared" si="161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6.4" x14ac:dyDescent="0.3">
      <c r="A1053" s="62">
        <f t="shared" si="169"/>
        <v>3299</v>
      </c>
      <c r="B1053" s="63">
        <f t="shared" si="164"/>
        <v>11</v>
      </c>
      <c r="C1053" s="83" t="str">
        <f t="shared" si="160"/>
        <v>091</v>
      </c>
      <c r="D1053" s="83" t="str">
        <f t="shared" si="161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3">
      <c r="A1054" s="62">
        <f t="shared" si="169"/>
        <v>0</v>
      </c>
      <c r="B1054" s="63" t="str">
        <f t="shared" si="164"/>
        <v xml:space="preserve"> </v>
      </c>
      <c r="C1054" s="83" t="str">
        <f t="shared" si="160"/>
        <v xml:space="preserve">  </v>
      </c>
      <c r="D1054" s="83" t="str">
        <f t="shared" si="161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9.6" x14ac:dyDescent="0.3">
      <c r="A1055" s="62" t="str">
        <f t="shared" si="169"/>
        <v>K 1207 17</v>
      </c>
      <c r="B1055" s="63" t="str">
        <f t="shared" si="164"/>
        <v xml:space="preserve"> </v>
      </c>
      <c r="C1055" s="83" t="str">
        <f t="shared" si="160"/>
        <v xml:space="preserve">  </v>
      </c>
      <c r="D1055" s="83" t="str">
        <f t="shared" si="161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800</v>
      </c>
      <c r="L1055" s="101">
        <f>SUM(L1057)</f>
        <v>800</v>
      </c>
      <c r="M1055" s="101">
        <f>SUM(M1057)</f>
        <v>800</v>
      </c>
      <c r="N1055" s="82"/>
    </row>
    <row r="1056" spans="1:14" ht="26.4" x14ac:dyDescent="0.3">
      <c r="B1056" s="63" t="str">
        <f t="shared" si="1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:M1056" si="170">SUMIF($F1057:$F1061,$G1056,K1057:K1061)</f>
        <v>800</v>
      </c>
      <c r="L1056" s="111">
        <f t="shared" si="170"/>
        <v>800</v>
      </c>
      <c r="M1056" s="111">
        <f t="shared" si="170"/>
        <v>800</v>
      </c>
      <c r="N1056" s="82"/>
    </row>
    <row r="1057" spans="1:14" ht="26.4" x14ac:dyDescent="0.3">
      <c r="A1057" s="62">
        <f t="shared" si="169"/>
        <v>4</v>
      </c>
      <c r="B1057" s="63" t="str">
        <f t="shared" si="164"/>
        <v xml:space="preserve"> </v>
      </c>
      <c r="C1057" s="83" t="str">
        <f t="shared" si="160"/>
        <v xml:space="preserve">  </v>
      </c>
      <c r="D1057" s="83" t="str">
        <f t="shared" si="161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171">SUM(K1058)</f>
        <v>800</v>
      </c>
      <c r="L1057" s="88">
        <f t="shared" si="171"/>
        <v>800</v>
      </c>
      <c r="M1057" s="88">
        <f t="shared" si="171"/>
        <v>800</v>
      </c>
    </row>
    <row r="1058" spans="1:14" ht="26.4" x14ac:dyDescent="0.3">
      <c r="A1058" s="62">
        <f t="shared" si="169"/>
        <v>42</v>
      </c>
      <c r="B1058" s="63" t="str">
        <f t="shared" si="164"/>
        <v xml:space="preserve"> </v>
      </c>
      <c r="C1058" s="83" t="str">
        <f t="shared" si="160"/>
        <v xml:space="preserve">  </v>
      </c>
      <c r="D1058" s="83" t="str">
        <f t="shared" si="161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171"/>
        <v>800</v>
      </c>
      <c r="L1058" s="88">
        <f t="shared" si="171"/>
        <v>800</v>
      </c>
      <c r="M1058" s="88">
        <f t="shared" si="171"/>
        <v>800</v>
      </c>
      <c r="N1058" s="82"/>
    </row>
    <row r="1059" spans="1:14" ht="26.4" x14ac:dyDescent="0.3">
      <c r="A1059" s="62">
        <f t="shared" si="169"/>
        <v>424</v>
      </c>
      <c r="B1059" s="63" t="str">
        <f t="shared" si="164"/>
        <v xml:space="preserve"> </v>
      </c>
      <c r="C1059" s="83" t="str">
        <f t="shared" ref="C1059:C1062" si="172">IF(H1059&gt;0,LEFT(E1059,3),"  ")</f>
        <v xml:space="preserve">  </v>
      </c>
      <c r="D1059" s="83" t="str">
        <f t="shared" ref="D1059:D1062" si="173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171"/>
        <v>800</v>
      </c>
      <c r="L1059" s="88">
        <f t="shared" si="171"/>
        <v>800</v>
      </c>
      <c r="M1059" s="88">
        <f t="shared" si="171"/>
        <v>800</v>
      </c>
      <c r="N1059" s="82"/>
    </row>
    <row r="1060" spans="1:14" x14ac:dyDescent="0.3">
      <c r="A1060" s="62">
        <f t="shared" si="169"/>
        <v>4241</v>
      </c>
      <c r="B1060" s="63">
        <f t="shared" si="164"/>
        <v>11</v>
      </c>
      <c r="C1060" s="83" t="str">
        <f t="shared" si="172"/>
        <v>091</v>
      </c>
      <c r="D1060" s="83" t="str">
        <f t="shared" si="173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800</v>
      </c>
      <c r="L1060" s="164">
        <v>800</v>
      </c>
      <c r="M1060" s="164">
        <v>800</v>
      </c>
      <c r="N1060" s="104">
        <v>111</v>
      </c>
    </row>
    <row r="1061" spans="1:14" x14ac:dyDescent="0.3">
      <c r="A1061" s="62">
        <f t="shared" si="169"/>
        <v>0</v>
      </c>
      <c r="B1061" s="63" t="str">
        <f t="shared" si="164"/>
        <v xml:space="preserve"> </v>
      </c>
      <c r="C1061" s="83" t="str">
        <f t="shared" si="172"/>
        <v xml:space="preserve">  </v>
      </c>
      <c r="D1061" s="83" t="str">
        <f t="shared" si="173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3">
      <c r="A1062" s="62" t="str">
        <f t="shared" si="169"/>
        <v>T 1207 10</v>
      </c>
      <c r="B1062" s="63" t="str">
        <f t="shared" si="164"/>
        <v xml:space="preserve"> </v>
      </c>
      <c r="C1062" s="83" t="str">
        <f t="shared" si="172"/>
        <v xml:space="preserve">  </v>
      </c>
      <c r="D1062" s="83" t="str">
        <f t="shared" si="173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99000</v>
      </c>
      <c r="L1062" s="101">
        <f>SUM(L1064)</f>
        <v>99000</v>
      </c>
      <c r="M1062" s="101">
        <f>SUM(M1064)</f>
        <v>99000</v>
      </c>
      <c r="N1062" s="82"/>
    </row>
    <row r="1063" spans="1:14" ht="26.4" x14ac:dyDescent="0.3">
      <c r="B1063" s="63" t="str">
        <f t="shared" si="1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:M1063" si="174">SUMIF($F1064:$F1068,$G1063,K1064:K1068)</f>
        <v>99000</v>
      </c>
      <c r="L1063" s="111">
        <f t="shared" si="174"/>
        <v>99000</v>
      </c>
      <c r="M1063" s="111">
        <f t="shared" si="174"/>
        <v>99000</v>
      </c>
      <c r="N1063" s="82"/>
    </row>
    <row r="1064" spans="1:14" x14ac:dyDescent="0.3">
      <c r="A1064" s="62">
        <f t="shared" si="169"/>
        <v>3</v>
      </c>
      <c r="B1064" s="63" t="str">
        <f t="shared" si="164"/>
        <v xml:space="preserve"> </v>
      </c>
      <c r="C1064" s="83" t="str">
        <f t="shared" ref="C1064:C1069" si="175">IF(H1064&gt;0,LEFT(E1064,3),"  ")</f>
        <v xml:space="preserve">  </v>
      </c>
      <c r="D1064" s="83" t="str">
        <f t="shared" ref="D1064:D1069" si="176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177">SUM(K1065)</f>
        <v>99000</v>
      </c>
      <c r="L1064" s="88">
        <f t="shared" si="177"/>
        <v>99000</v>
      </c>
      <c r="M1064" s="88">
        <f t="shared" si="177"/>
        <v>99000</v>
      </c>
      <c r="N1064" s="82"/>
    </row>
    <row r="1065" spans="1:14" x14ac:dyDescent="0.3">
      <c r="A1065" s="62">
        <f t="shared" si="169"/>
        <v>32</v>
      </c>
      <c r="B1065" s="63" t="str">
        <f t="shared" si="164"/>
        <v xml:space="preserve"> </v>
      </c>
      <c r="C1065" s="83" t="str">
        <f t="shared" si="175"/>
        <v xml:space="preserve">  </v>
      </c>
      <c r="D1065" s="83" t="str">
        <f t="shared" si="176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178">SUM(K1066)</f>
        <v>99000</v>
      </c>
      <c r="L1065" s="88">
        <f t="shared" si="178"/>
        <v>99000</v>
      </c>
      <c r="M1065" s="88">
        <f t="shared" si="178"/>
        <v>99000</v>
      </c>
      <c r="N1065" s="82"/>
    </row>
    <row r="1066" spans="1:14" x14ac:dyDescent="0.3">
      <c r="A1066" s="62">
        <f t="shared" si="169"/>
        <v>322</v>
      </c>
      <c r="B1066" s="63" t="str">
        <f t="shared" si="164"/>
        <v xml:space="preserve"> </v>
      </c>
      <c r="C1066" s="83" t="str">
        <f t="shared" si="175"/>
        <v xml:space="preserve">  </v>
      </c>
      <c r="D1066" s="83" t="str">
        <f t="shared" si="176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178"/>
        <v>99000</v>
      </c>
      <c r="L1066" s="88">
        <f t="shared" si="178"/>
        <v>99000</v>
      </c>
      <c r="M1066" s="88">
        <f t="shared" si="178"/>
        <v>99000</v>
      </c>
      <c r="N1066" s="82"/>
    </row>
    <row r="1067" spans="1:14" x14ac:dyDescent="0.3">
      <c r="A1067" s="62">
        <f t="shared" si="169"/>
        <v>3222</v>
      </c>
      <c r="B1067" s="63">
        <f t="shared" si="164"/>
        <v>11</v>
      </c>
      <c r="C1067" s="83" t="str">
        <f t="shared" si="175"/>
        <v>091</v>
      </c>
      <c r="D1067" s="83" t="str">
        <f t="shared" si="176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99000</v>
      </c>
      <c r="L1067" s="164">
        <v>99000</v>
      </c>
      <c r="M1067" s="164">
        <v>99000</v>
      </c>
      <c r="N1067" s="104">
        <v>111</v>
      </c>
    </row>
    <row r="1068" spans="1:14" x14ac:dyDescent="0.3">
      <c r="A1068" s="62">
        <f t="shared" si="169"/>
        <v>0</v>
      </c>
      <c r="B1068" s="63" t="str">
        <f t="shared" si="164"/>
        <v xml:space="preserve"> </v>
      </c>
      <c r="C1068" s="83" t="str">
        <f t="shared" si="175"/>
        <v xml:space="preserve">  </v>
      </c>
      <c r="D1068" s="83" t="str">
        <f t="shared" si="176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ht="26.4" x14ac:dyDescent="0.3">
      <c r="A1069" s="62" t="str">
        <f t="shared" si="169"/>
        <v>T 1207 11</v>
      </c>
      <c r="B1069" s="63" t="str">
        <f t="shared" si="164"/>
        <v xml:space="preserve"> </v>
      </c>
      <c r="C1069" s="83" t="str">
        <f t="shared" si="175"/>
        <v xml:space="preserve">  </v>
      </c>
      <c r="D1069" s="83" t="str">
        <f t="shared" si="176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79250</v>
      </c>
      <c r="L1069" s="101">
        <f>SUM(L1073)</f>
        <v>79250</v>
      </c>
      <c r="M1069" s="101">
        <f>SUM(M1073)</f>
        <v>79250</v>
      </c>
      <c r="N1069" s="82"/>
    </row>
    <row r="1070" spans="1:14" ht="26.4" x14ac:dyDescent="0.3">
      <c r="B1070" s="63" t="str">
        <f t="shared" si="1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:M1070" si="179">SUMIF($F1073:$F1094,$G1070,K1073:K1094)</f>
        <v>0</v>
      </c>
      <c r="L1070" s="111">
        <f t="shared" si="179"/>
        <v>0</v>
      </c>
      <c r="M1070" s="111">
        <f t="shared" si="179"/>
        <v>0</v>
      </c>
      <c r="N1070" s="82"/>
    </row>
    <row r="1071" spans="1:14" ht="26.4" x14ac:dyDescent="0.3">
      <c r="B1071" s="63" t="str">
        <f t="shared" si="1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:M1071" si="180">SUMIF($F1073:$F1094,$G1071,K1073:K1094)</f>
        <v>0</v>
      </c>
      <c r="L1071" s="111">
        <f t="shared" si="180"/>
        <v>0</v>
      </c>
      <c r="M1071" s="111">
        <f t="shared" si="180"/>
        <v>0</v>
      </c>
      <c r="N1071" s="82"/>
    </row>
    <row r="1072" spans="1:14" ht="26.4" x14ac:dyDescent="0.3">
      <c r="B1072" s="63" t="str">
        <f t="shared" si="1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:M1072" si="181">SUMIF($F1073:$F1094,$G1072,K1073:K1094)</f>
        <v>79250</v>
      </c>
      <c r="L1072" s="111">
        <f t="shared" si="181"/>
        <v>79250</v>
      </c>
      <c r="M1072" s="111">
        <f t="shared" si="181"/>
        <v>79250</v>
      </c>
      <c r="N1072" s="82"/>
    </row>
    <row r="1073" spans="1:14" x14ac:dyDescent="0.3">
      <c r="A1073" s="62">
        <f t="shared" ref="A1073:A1115" si="182">G1073</f>
        <v>3</v>
      </c>
      <c r="B1073" s="63" t="str">
        <f t="shared" si="164"/>
        <v xml:space="preserve"> </v>
      </c>
      <c r="C1073" s="83" t="str">
        <f t="shared" ref="C1073:C1115" si="183">IF(H1073&gt;0,LEFT(E1073,3),"  ")</f>
        <v xml:space="preserve">  </v>
      </c>
      <c r="D1073" s="83" t="str">
        <f t="shared" ref="D1073:D1115" si="184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79250</v>
      </c>
      <c r="L1073" s="88">
        <f>SUM(L1074,L1081)</f>
        <v>79250</v>
      </c>
      <c r="M1073" s="88">
        <f>SUM(M1074,M1081)</f>
        <v>79250</v>
      </c>
      <c r="N1073" s="82"/>
    </row>
    <row r="1074" spans="1:14" x14ac:dyDescent="0.3">
      <c r="A1074" s="62">
        <f t="shared" si="182"/>
        <v>31</v>
      </c>
      <c r="B1074" s="63" t="str">
        <f t="shared" si="164"/>
        <v xml:space="preserve"> </v>
      </c>
      <c r="C1074" s="83" t="str">
        <f t="shared" si="183"/>
        <v xml:space="preserve">  </v>
      </c>
      <c r="D1074" s="83" t="str">
        <f t="shared" si="184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79250</v>
      </c>
      <c r="L1074" s="88">
        <f>SUM(L1075,L1077,L1079)</f>
        <v>79250</v>
      </c>
      <c r="M1074" s="88">
        <f>SUM(M1075,M1077,M1079)</f>
        <v>79250</v>
      </c>
      <c r="N1074" s="82"/>
    </row>
    <row r="1075" spans="1:14" x14ac:dyDescent="0.3">
      <c r="A1075" s="62">
        <f t="shared" si="182"/>
        <v>311</v>
      </c>
      <c r="B1075" s="63" t="str">
        <f t="shared" si="164"/>
        <v xml:space="preserve"> </v>
      </c>
      <c r="C1075" s="83" t="str">
        <f t="shared" si="183"/>
        <v xml:space="preserve">  </v>
      </c>
      <c r="D1075" s="83" t="str">
        <f t="shared" si="184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79250</v>
      </c>
      <c r="L1075" s="88">
        <f>SUM(L1076:L1076)</f>
        <v>79250</v>
      </c>
      <c r="M1075" s="88">
        <f>SUM(M1076:M1076)</f>
        <v>79250</v>
      </c>
      <c r="N1075" s="82"/>
    </row>
    <row r="1076" spans="1:14" x14ac:dyDescent="0.3">
      <c r="A1076" s="62">
        <f t="shared" si="182"/>
        <v>3111</v>
      </c>
      <c r="B1076" s="63">
        <f t="shared" si="164"/>
        <v>52</v>
      </c>
      <c r="C1076" s="83" t="str">
        <f t="shared" si="183"/>
        <v>091</v>
      </c>
      <c r="D1076" s="83" t="str">
        <f t="shared" si="184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>
        <v>79250</v>
      </c>
      <c r="L1076" s="164">
        <v>79250</v>
      </c>
      <c r="M1076" s="164">
        <v>79250</v>
      </c>
      <c r="N1076" s="104">
        <v>526</v>
      </c>
    </row>
    <row r="1077" spans="1:14" x14ac:dyDescent="0.3">
      <c r="A1077" s="62">
        <f t="shared" si="182"/>
        <v>312</v>
      </c>
      <c r="B1077" s="63" t="str">
        <f t="shared" si="164"/>
        <v xml:space="preserve"> </v>
      </c>
      <c r="C1077" s="83" t="str">
        <f t="shared" si="183"/>
        <v xml:space="preserve">  </v>
      </c>
      <c r="D1077" s="83" t="str">
        <f t="shared" si="184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0</v>
      </c>
      <c r="L1077" s="88">
        <f>SUM(L1078)</f>
        <v>0</v>
      </c>
      <c r="M1077" s="88">
        <f>SUM(M1078)</f>
        <v>0</v>
      </c>
      <c r="N1077" s="82"/>
    </row>
    <row r="1078" spans="1:14" x14ac:dyDescent="0.3">
      <c r="A1078" s="62">
        <f t="shared" si="182"/>
        <v>3121</v>
      </c>
      <c r="B1078" s="63">
        <f t="shared" si="164"/>
        <v>52</v>
      </c>
      <c r="C1078" s="83" t="str">
        <f t="shared" si="183"/>
        <v>091</v>
      </c>
      <c r="D1078" s="83" t="str">
        <f t="shared" si="184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/>
      <c r="L1078" s="164"/>
      <c r="M1078" s="164"/>
      <c r="N1078" s="104">
        <v>526</v>
      </c>
    </row>
    <row r="1079" spans="1:14" x14ac:dyDescent="0.3">
      <c r="A1079" s="62">
        <f t="shared" si="182"/>
        <v>313</v>
      </c>
      <c r="B1079" s="63" t="str">
        <f t="shared" si="164"/>
        <v xml:space="preserve"> </v>
      </c>
      <c r="C1079" s="83" t="str">
        <f t="shared" si="183"/>
        <v xml:space="preserve">  </v>
      </c>
      <c r="D1079" s="83" t="str">
        <f t="shared" si="184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0</v>
      </c>
      <c r="L1079" s="88">
        <f>SUM(L1080:L1080)</f>
        <v>0</v>
      </c>
      <c r="M1079" s="88">
        <f>SUM(M1080:M1080)</f>
        <v>0</v>
      </c>
      <c r="N1079" s="82"/>
    </row>
    <row r="1080" spans="1:14" ht="26.4" x14ac:dyDescent="0.3">
      <c r="A1080" s="62">
        <f t="shared" si="182"/>
        <v>3132</v>
      </c>
      <c r="B1080" s="63">
        <f t="shared" si="164"/>
        <v>52</v>
      </c>
      <c r="C1080" s="83" t="str">
        <f t="shared" si="183"/>
        <v>091</v>
      </c>
      <c r="D1080" s="83" t="str">
        <f t="shared" si="184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/>
      <c r="L1080" s="164"/>
      <c r="M1080" s="164"/>
      <c r="N1080" s="104">
        <v>526</v>
      </c>
    </row>
    <row r="1081" spans="1:14" x14ac:dyDescent="0.3">
      <c r="A1081" s="62">
        <f t="shared" si="182"/>
        <v>32</v>
      </c>
      <c r="B1081" s="63" t="str">
        <f t="shared" si="164"/>
        <v xml:space="preserve"> </v>
      </c>
      <c r="C1081" s="83" t="str">
        <f t="shared" si="183"/>
        <v xml:space="preserve">  </v>
      </c>
      <c r="D1081" s="83" t="str">
        <f t="shared" si="184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0</v>
      </c>
      <c r="L1081" s="88">
        <f>SUM(L1082,L1086,L1091)</f>
        <v>0</v>
      </c>
      <c r="M1081" s="88">
        <f>SUM(M1082,M1086,M1091)</f>
        <v>0</v>
      </c>
    </row>
    <row r="1082" spans="1:14" x14ac:dyDescent="0.3">
      <c r="A1082" s="62">
        <f t="shared" si="182"/>
        <v>321</v>
      </c>
      <c r="B1082" s="63" t="str">
        <f t="shared" si="164"/>
        <v xml:space="preserve"> </v>
      </c>
      <c r="C1082" s="83" t="str">
        <f t="shared" si="183"/>
        <v xml:space="preserve">  </v>
      </c>
      <c r="D1082" s="83" t="str">
        <f t="shared" si="184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0</v>
      </c>
      <c r="L1082" s="88">
        <f>SUM(L1083:L1085)</f>
        <v>0</v>
      </c>
      <c r="M1082" s="88">
        <f>SUM(M1083:M1085)</f>
        <v>0</v>
      </c>
    </row>
    <row r="1083" spans="1:14" x14ac:dyDescent="0.3">
      <c r="A1083" s="62">
        <f t="shared" si="182"/>
        <v>3211</v>
      </c>
      <c r="B1083" s="63">
        <f t="shared" si="164"/>
        <v>11</v>
      </c>
      <c r="C1083" s="83" t="str">
        <f t="shared" si="183"/>
        <v>091</v>
      </c>
      <c r="D1083" s="83" t="str">
        <f t="shared" si="184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/>
      <c r="L1083" s="164"/>
      <c r="M1083" s="164"/>
      <c r="N1083" s="104">
        <v>111</v>
      </c>
    </row>
    <row r="1084" spans="1:14" x14ac:dyDescent="0.3">
      <c r="A1084" s="62">
        <f t="shared" si="182"/>
        <v>3211</v>
      </c>
      <c r="B1084" s="63">
        <f t="shared" si="164"/>
        <v>51</v>
      </c>
      <c r="C1084" s="83" t="str">
        <f t="shared" si="183"/>
        <v>091</v>
      </c>
      <c r="D1084" s="83" t="str">
        <f t="shared" si="184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/>
      <c r="L1084" s="164"/>
      <c r="M1084" s="164"/>
      <c r="N1084" s="104">
        <v>5103</v>
      </c>
    </row>
    <row r="1085" spans="1:14" ht="26.4" x14ac:dyDescent="0.3">
      <c r="A1085" s="62">
        <f t="shared" si="182"/>
        <v>3212</v>
      </c>
      <c r="B1085" s="63">
        <f t="shared" si="164"/>
        <v>52</v>
      </c>
      <c r="C1085" s="83" t="str">
        <f t="shared" si="183"/>
        <v>091</v>
      </c>
      <c r="D1085" s="83" t="str">
        <f t="shared" si="184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/>
      <c r="L1085" s="164"/>
      <c r="M1085" s="164"/>
      <c r="N1085" s="104">
        <v>526</v>
      </c>
    </row>
    <row r="1086" spans="1:14" x14ac:dyDescent="0.3">
      <c r="A1086" s="62">
        <f t="shared" si="182"/>
        <v>323</v>
      </c>
      <c r="B1086" s="63" t="str">
        <f t="shared" si="164"/>
        <v xml:space="preserve"> </v>
      </c>
      <c r="C1086" s="83" t="str">
        <f t="shared" si="183"/>
        <v xml:space="preserve">  </v>
      </c>
      <c r="D1086" s="83" t="str">
        <f t="shared" si="184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0</v>
      </c>
      <c r="L1086" s="88">
        <f>SUM(L1087:L1090)</f>
        <v>0</v>
      </c>
      <c r="M1086" s="88">
        <f>SUM(M1087:M1090)</f>
        <v>0</v>
      </c>
      <c r="N1086" s="82"/>
    </row>
    <row r="1087" spans="1:14" x14ac:dyDescent="0.3">
      <c r="A1087" s="62">
        <f t="shared" si="182"/>
        <v>3237</v>
      </c>
      <c r="B1087" s="63">
        <f t="shared" si="164"/>
        <v>11</v>
      </c>
      <c r="C1087" s="83" t="str">
        <f t="shared" si="183"/>
        <v>091</v>
      </c>
      <c r="D1087" s="83" t="str">
        <f t="shared" si="184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/>
      <c r="L1087" s="164"/>
      <c r="M1087" s="164"/>
      <c r="N1087" s="104">
        <v>111</v>
      </c>
    </row>
    <row r="1088" spans="1:14" x14ac:dyDescent="0.3">
      <c r="A1088" s="62">
        <f t="shared" si="182"/>
        <v>3237</v>
      </c>
      <c r="B1088" s="63">
        <f t="shared" si="164"/>
        <v>51</v>
      </c>
      <c r="C1088" s="83" t="str">
        <f t="shared" si="183"/>
        <v>091</v>
      </c>
      <c r="D1088" s="83" t="str">
        <f t="shared" si="184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/>
      <c r="L1088" s="164"/>
      <c r="M1088" s="164"/>
      <c r="N1088" s="104">
        <v>5103</v>
      </c>
    </row>
    <row r="1089" spans="1:14" x14ac:dyDescent="0.3">
      <c r="A1089" s="62">
        <f t="shared" si="182"/>
        <v>3239</v>
      </c>
      <c r="B1089" s="63">
        <f t="shared" si="164"/>
        <v>11</v>
      </c>
      <c r="C1089" s="83" t="str">
        <f t="shared" si="183"/>
        <v>091</v>
      </c>
      <c r="D1089" s="83" t="str">
        <f t="shared" si="184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3">
      <c r="A1090" s="62">
        <f t="shared" si="182"/>
        <v>3239</v>
      </c>
      <c r="B1090" s="63">
        <f t="shared" si="164"/>
        <v>51</v>
      </c>
      <c r="C1090" s="83" t="str">
        <f t="shared" si="183"/>
        <v>091</v>
      </c>
      <c r="D1090" s="83" t="str">
        <f t="shared" si="184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6.4" x14ac:dyDescent="0.3">
      <c r="A1091" s="62">
        <f t="shared" si="182"/>
        <v>329</v>
      </c>
      <c r="B1091" s="63" t="str">
        <f t="shared" si="164"/>
        <v xml:space="preserve"> </v>
      </c>
      <c r="C1091" s="83" t="str">
        <f t="shared" si="183"/>
        <v xml:space="preserve">  </v>
      </c>
      <c r="D1091" s="83" t="str">
        <f t="shared" si="184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0</v>
      </c>
      <c r="L1091" s="88">
        <f>SUM(L1092:L1093)</f>
        <v>0</v>
      </c>
      <c r="M1091" s="88">
        <f>SUM(M1092:M1093)</f>
        <v>0</v>
      </c>
    </row>
    <row r="1092" spans="1:14" x14ac:dyDescent="0.3">
      <c r="A1092" s="62">
        <f t="shared" si="182"/>
        <v>3293</v>
      </c>
      <c r="B1092" s="63">
        <f t="shared" si="164"/>
        <v>11</v>
      </c>
      <c r="C1092" s="83" t="str">
        <f t="shared" si="183"/>
        <v>091</v>
      </c>
      <c r="D1092" s="83" t="str">
        <f t="shared" si="184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/>
      <c r="L1092" s="164"/>
      <c r="M1092" s="164"/>
      <c r="N1092" s="104">
        <v>111</v>
      </c>
    </row>
    <row r="1093" spans="1:14" x14ac:dyDescent="0.3">
      <c r="A1093" s="62">
        <f t="shared" si="182"/>
        <v>3293</v>
      </c>
      <c r="B1093" s="63">
        <f t="shared" si="164"/>
        <v>51</v>
      </c>
      <c r="C1093" s="83" t="str">
        <f t="shared" si="183"/>
        <v>091</v>
      </c>
      <c r="D1093" s="83" t="str">
        <f t="shared" si="184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/>
      <c r="L1093" s="164"/>
      <c r="M1093" s="164"/>
      <c r="N1093" s="104">
        <v>5103</v>
      </c>
    </row>
    <row r="1094" spans="1:14" x14ac:dyDescent="0.3">
      <c r="A1094" s="62">
        <f t="shared" si="182"/>
        <v>0</v>
      </c>
      <c r="B1094" s="63" t="str">
        <f t="shared" si="164"/>
        <v xml:space="preserve"> </v>
      </c>
      <c r="C1094" s="83" t="str">
        <f t="shared" si="183"/>
        <v xml:space="preserve">  </v>
      </c>
      <c r="D1094" s="83" t="str">
        <f t="shared" si="184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3">
      <c r="A1095" s="62" t="str">
        <f t="shared" si="182"/>
        <v>T 1207 19</v>
      </c>
      <c r="B1095" s="63" t="str">
        <f t="shared" si="164"/>
        <v xml:space="preserve"> </v>
      </c>
      <c r="C1095" s="83" t="str">
        <f t="shared" si="183"/>
        <v xml:space="preserve">  </v>
      </c>
      <c r="D1095" s="83" t="str">
        <f t="shared" si="184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52700</v>
      </c>
      <c r="L1095" s="101">
        <f>SUM(L1097)</f>
        <v>52700</v>
      </c>
      <c r="M1095" s="101">
        <f>SUM(M1097)</f>
        <v>52700</v>
      </c>
    </row>
    <row r="1096" spans="1:14" ht="26.4" x14ac:dyDescent="0.3">
      <c r="B1096" s="63" t="str">
        <f t="shared" si="1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:M1096" si="185">SUMIF($F1097:$F1114,$G1096,K1097:K1114)</f>
        <v>52700</v>
      </c>
      <c r="L1096" s="111">
        <f t="shared" si="185"/>
        <v>52700</v>
      </c>
      <c r="M1096" s="111">
        <f t="shared" si="185"/>
        <v>52700</v>
      </c>
      <c r="N1096" s="82"/>
    </row>
    <row r="1097" spans="1:14" x14ac:dyDescent="0.3">
      <c r="A1097" s="62">
        <f t="shared" si="182"/>
        <v>3</v>
      </c>
      <c r="B1097" s="63" t="str">
        <f t="shared" si="164"/>
        <v xml:space="preserve"> </v>
      </c>
      <c r="C1097" s="83" t="str">
        <f t="shared" si="183"/>
        <v xml:space="preserve">  </v>
      </c>
      <c r="D1097" s="83" t="str">
        <f t="shared" si="184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52700</v>
      </c>
      <c r="L1097" s="88">
        <f>SUM(L1098,L1105,L1111)</f>
        <v>52700</v>
      </c>
      <c r="M1097" s="88">
        <f>SUM(M1098,M1105,M1111)</f>
        <v>52700</v>
      </c>
    </row>
    <row r="1098" spans="1:14" x14ac:dyDescent="0.3">
      <c r="A1098" s="62">
        <f t="shared" si="182"/>
        <v>31</v>
      </c>
      <c r="B1098" s="63" t="str">
        <f t="shared" si="164"/>
        <v xml:space="preserve"> </v>
      </c>
      <c r="C1098" s="83" t="str">
        <f t="shared" si="183"/>
        <v xml:space="preserve">  </v>
      </c>
      <c r="D1098" s="83" t="str">
        <f t="shared" si="184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52700</v>
      </c>
      <c r="L1098" s="88">
        <f>SUM(L1099,L1101,L1103)</f>
        <v>52700</v>
      </c>
      <c r="M1098" s="88">
        <f>SUM(M1099,M1101,M1103)</f>
        <v>52700</v>
      </c>
    </row>
    <row r="1099" spans="1:14" x14ac:dyDescent="0.3">
      <c r="A1099" s="62">
        <f t="shared" si="182"/>
        <v>311</v>
      </c>
      <c r="B1099" s="63" t="str">
        <f t="shared" si="164"/>
        <v xml:space="preserve"> </v>
      </c>
      <c r="C1099" s="83" t="str">
        <f t="shared" si="183"/>
        <v xml:space="preserve">  </v>
      </c>
      <c r="D1099" s="83" t="str">
        <f t="shared" si="184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52700</v>
      </c>
      <c r="L1099" s="88">
        <f>SUM(L1100:L1100)</f>
        <v>52700</v>
      </c>
      <c r="M1099" s="88">
        <f>SUM(M1100:M1100)</f>
        <v>52700</v>
      </c>
      <c r="N1099" s="82"/>
    </row>
    <row r="1100" spans="1:14" x14ac:dyDescent="0.3">
      <c r="A1100" s="62">
        <f t="shared" si="182"/>
        <v>3111</v>
      </c>
      <c r="B1100" s="63">
        <f t="shared" si="164"/>
        <v>11</v>
      </c>
      <c r="C1100" s="83" t="str">
        <f t="shared" si="183"/>
        <v>091</v>
      </c>
      <c r="D1100" s="83" t="str">
        <f t="shared" si="184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>
        <v>52700</v>
      </c>
      <c r="L1100" s="164">
        <v>52700</v>
      </c>
      <c r="M1100" s="164">
        <v>52700</v>
      </c>
      <c r="N1100" s="82">
        <v>111</v>
      </c>
    </row>
    <row r="1101" spans="1:14" x14ac:dyDescent="0.3">
      <c r="A1101" s="62">
        <f t="shared" si="182"/>
        <v>312</v>
      </c>
      <c r="B1101" s="63" t="str">
        <f t="shared" si="164"/>
        <v xml:space="preserve"> </v>
      </c>
      <c r="C1101" s="83" t="str">
        <f t="shared" si="183"/>
        <v xml:space="preserve">  </v>
      </c>
      <c r="D1101" s="83" t="str">
        <f t="shared" si="184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0</v>
      </c>
      <c r="L1101" s="88">
        <f>SUM(L1102)</f>
        <v>0</v>
      </c>
      <c r="M1101" s="88">
        <f>SUM(M1102)</f>
        <v>0</v>
      </c>
      <c r="N1101" s="82"/>
    </row>
    <row r="1102" spans="1:14" x14ac:dyDescent="0.3">
      <c r="A1102" s="62">
        <f t="shared" si="182"/>
        <v>3121</v>
      </c>
      <c r="B1102" s="63">
        <f t="shared" si="164"/>
        <v>11</v>
      </c>
      <c r="C1102" s="83" t="str">
        <f t="shared" si="183"/>
        <v>091</v>
      </c>
      <c r="D1102" s="83" t="str">
        <f t="shared" si="184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/>
      <c r="L1102" s="164"/>
      <c r="M1102" s="164"/>
      <c r="N1102" s="82">
        <v>111</v>
      </c>
    </row>
    <row r="1103" spans="1:14" x14ac:dyDescent="0.3">
      <c r="A1103" s="62">
        <f t="shared" si="182"/>
        <v>313</v>
      </c>
      <c r="B1103" s="63" t="str">
        <f t="shared" si="164"/>
        <v xml:space="preserve"> </v>
      </c>
      <c r="C1103" s="83" t="str">
        <f t="shared" si="183"/>
        <v xml:space="preserve">  </v>
      </c>
      <c r="D1103" s="83" t="str">
        <f t="shared" si="184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0</v>
      </c>
      <c r="L1103" s="88">
        <f>SUM(L1104)</f>
        <v>0</v>
      </c>
      <c r="M1103" s="88">
        <f>SUM(M1104)</f>
        <v>0</v>
      </c>
      <c r="N1103" s="82"/>
    </row>
    <row r="1104" spans="1:14" ht="26.4" x14ac:dyDescent="0.3">
      <c r="A1104" s="62">
        <f t="shared" si="182"/>
        <v>3132</v>
      </c>
      <c r="B1104" s="63">
        <f t="shared" si="164"/>
        <v>11</v>
      </c>
      <c r="C1104" s="83" t="str">
        <f t="shared" si="183"/>
        <v>091</v>
      </c>
      <c r="D1104" s="83" t="str">
        <f t="shared" si="184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/>
      <c r="L1104" s="164"/>
      <c r="M1104" s="164"/>
      <c r="N1104" s="82">
        <v>111</v>
      </c>
    </row>
    <row r="1105" spans="1:14" x14ac:dyDescent="0.3">
      <c r="A1105" s="62">
        <f t="shared" si="182"/>
        <v>32</v>
      </c>
      <c r="B1105" s="63" t="str">
        <f t="shared" si="164"/>
        <v xml:space="preserve"> </v>
      </c>
      <c r="C1105" s="83" t="str">
        <f t="shared" si="183"/>
        <v xml:space="preserve">  </v>
      </c>
      <c r="D1105" s="83" t="str">
        <f t="shared" si="184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0</v>
      </c>
      <c r="L1105" s="88">
        <f>SUM(L1106,L1109)</f>
        <v>0</v>
      </c>
      <c r="M1105" s="88">
        <f>SUM(M1106,M1109)</f>
        <v>0</v>
      </c>
    </row>
    <row r="1106" spans="1:14" x14ac:dyDescent="0.3">
      <c r="A1106" s="62">
        <f t="shared" si="182"/>
        <v>321</v>
      </c>
      <c r="B1106" s="63" t="str">
        <f t="shared" si="164"/>
        <v xml:space="preserve"> </v>
      </c>
      <c r="C1106" s="83" t="str">
        <f t="shared" si="183"/>
        <v xml:space="preserve">  </v>
      </c>
      <c r="D1106" s="83" t="str">
        <f t="shared" si="184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0</v>
      </c>
      <c r="L1106" s="88">
        <f>SUM(L1107:L1108)</f>
        <v>0</v>
      </c>
      <c r="M1106" s="88">
        <f>SUM(M1107:M1108)</f>
        <v>0</v>
      </c>
      <c r="N1106" s="82"/>
    </row>
    <row r="1107" spans="1:14" x14ac:dyDescent="0.3">
      <c r="A1107" s="62">
        <f t="shared" si="182"/>
        <v>3211</v>
      </c>
      <c r="B1107" s="63">
        <f t="shared" si="164"/>
        <v>11</v>
      </c>
      <c r="C1107" s="83" t="str">
        <f t="shared" si="183"/>
        <v>091</v>
      </c>
      <c r="D1107" s="83" t="str">
        <f t="shared" si="184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/>
      <c r="L1107" s="165"/>
      <c r="M1107" s="165"/>
      <c r="N1107" s="82">
        <v>111</v>
      </c>
    </row>
    <row r="1108" spans="1:14" ht="26.4" x14ac:dyDescent="0.3">
      <c r="A1108" s="62">
        <f t="shared" si="182"/>
        <v>3212</v>
      </c>
      <c r="B1108" s="63">
        <f t="shared" si="164"/>
        <v>11</v>
      </c>
      <c r="C1108" s="83" t="str">
        <f t="shared" si="183"/>
        <v>091</v>
      </c>
      <c r="D1108" s="83" t="str">
        <f t="shared" si="184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/>
      <c r="L1108" s="164"/>
      <c r="M1108" s="164"/>
      <c r="N1108" s="82">
        <v>111</v>
      </c>
    </row>
    <row r="1109" spans="1:14" x14ac:dyDescent="0.3">
      <c r="A1109" s="62">
        <f t="shared" si="182"/>
        <v>323</v>
      </c>
      <c r="B1109" s="63" t="str">
        <f t="shared" si="164"/>
        <v xml:space="preserve"> </v>
      </c>
      <c r="C1109" s="83" t="str">
        <f t="shared" si="183"/>
        <v xml:space="preserve">  </v>
      </c>
      <c r="D1109" s="83" t="str">
        <f t="shared" si="184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0</v>
      </c>
      <c r="L1109" s="88">
        <f>SUM(L1110:L1110)</f>
        <v>0</v>
      </c>
      <c r="M1109" s="88">
        <f>SUM(M1110:M1110)</f>
        <v>0</v>
      </c>
      <c r="N1109" s="82"/>
    </row>
    <row r="1110" spans="1:14" x14ac:dyDescent="0.3">
      <c r="A1110" s="62">
        <f t="shared" si="182"/>
        <v>3237</v>
      </c>
      <c r="B1110" s="63">
        <f t="shared" si="164"/>
        <v>11</v>
      </c>
      <c r="C1110" s="83" t="str">
        <f t="shared" si="183"/>
        <v>091</v>
      </c>
      <c r="D1110" s="83" t="str">
        <f t="shared" si="184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/>
      <c r="L1110" s="164"/>
      <c r="M1110" s="164"/>
      <c r="N1110" s="82">
        <v>111</v>
      </c>
    </row>
    <row r="1111" spans="1:14" x14ac:dyDescent="0.3">
      <c r="A1111" s="62">
        <f t="shared" si="182"/>
        <v>38</v>
      </c>
      <c r="B1111" s="63" t="str">
        <f t="shared" si="164"/>
        <v xml:space="preserve"> </v>
      </c>
      <c r="C1111" s="83" t="str">
        <f t="shared" si="183"/>
        <v xml:space="preserve">  </v>
      </c>
      <c r="D1111" s="83" t="str">
        <f t="shared" si="184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186">SUM(K1112)</f>
        <v>0</v>
      </c>
      <c r="L1111" s="88">
        <f t="shared" si="186"/>
        <v>0</v>
      </c>
      <c r="M1111" s="88">
        <f t="shared" si="186"/>
        <v>0</v>
      </c>
    </row>
    <row r="1112" spans="1:14" x14ac:dyDescent="0.3">
      <c r="A1112" s="62">
        <f t="shared" si="182"/>
        <v>381</v>
      </c>
      <c r="B1112" s="63" t="str">
        <f t="shared" si="164"/>
        <v xml:space="preserve"> </v>
      </c>
      <c r="C1112" s="83" t="str">
        <f t="shared" si="183"/>
        <v xml:space="preserve">  </v>
      </c>
      <c r="D1112" s="83" t="str">
        <f t="shared" si="184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186"/>
        <v>0</v>
      </c>
      <c r="L1112" s="88">
        <f t="shared" si="186"/>
        <v>0</v>
      </c>
      <c r="M1112" s="88">
        <f t="shared" si="186"/>
        <v>0</v>
      </c>
      <c r="N1112" s="82"/>
    </row>
    <row r="1113" spans="1:14" x14ac:dyDescent="0.3">
      <c r="A1113" s="62">
        <f t="shared" si="182"/>
        <v>3811</v>
      </c>
      <c r="B1113" s="63">
        <f t="shared" si="164"/>
        <v>11</v>
      </c>
      <c r="C1113" s="83" t="str">
        <f t="shared" si="183"/>
        <v>091</v>
      </c>
      <c r="D1113" s="83" t="str">
        <f t="shared" si="184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3">
      <c r="A1114" s="62">
        <f t="shared" si="182"/>
        <v>0</v>
      </c>
      <c r="B1114" s="63" t="str">
        <f t="shared" si="164"/>
        <v xml:space="preserve"> </v>
      </c>
      <c r="C1114" s="83" t="str">
        <f t="shared" si="183"/>
        <v xml:space="preserve">  </v>
      </c>
      <c r="D1114" s="83" t="str">
        <f t="shared" si="184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3">
      <c r="A1115" s="62" t="str">
        <f t="shared" si="182"/>
        <v>T 1207 20</v>
      </c>
      <c r="B1115" s="63" t="str">
        <f t="shared" ref="B1115:B1170" si="187">IF(H1115&gt;0,F1115," ")</f>
        <v xml:space="preserve"> </v>
      </c>
      <c r="C1115" s="83" t="str">
        <f t="shared" si="183"/>
        <v xml:space="preserve">  </v>
      </c>
      <c r="D1115" s="83" t="str">
        <f t="shared" si="184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12700</v>
      </c>
      <c r="L1115" s="101">
        <f>SUM(L1117)</f>
        <v>12700</v>
      </c>
      <c r="M1115" s="101">
        <f>SUM(M1117)</f>
        <v>12700</v>
      </c>
    </row>
    <row r="1116" spans="1:14" ht="26.4" x14ac:dyDescent="0.3">
      <c r="B1116" s="63" t="str">
        <f t="shared" si="187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:M1116" si="188">SUMIF($F1117:$F1121,$G1116,K1117:K1121)</f>
        <v>12700</v>
      </c>
      <c r="L1116" s="111">
        <f t="shared" si="188"/>
        <v>12700</v>
      </c>
      <c r="M1116" s="111">
        <f t="shared" si="188"/>
        <v>12700</v>
      </c>
      <c r="N1116" s="82"/>
    </row>
    <row r="1117" spans="1:14" x14ac:dyDescent="0.3">
      <c r="A1117" s="62">
        <f t="shared" ref="A1117:A1184" si="189">G1117</f>
        <v>3</v>
      </c>
      <c r="B1117" s="63" t="str">
        <f t="shared" si="187"/>
        <v xml:space="preserve"> </v>
      </c>
      <c r="C1117" s="83" t="str">
        <f t="shared" ref="C1117:C1184" si="190">IF(H1117&gt;0,LEFT(E1117,3),"  ")</f>
        <v xml:space="preserve">  </v>
      </c>
      <c r="D1117" s="83" t="str">
        <f t="shared" ref="D1117:D1184" si="191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7" si="192">SUM(K1118)</f>
        <v>12700</v>
      </c>
      <c r="L1117" s="88">
        <f t="shared" si="192"/>
        <v>12700</v>
      </c>
      <c r="M1117" s="88">
        <f t="shared" si="192"/>
        <v>12700</v>
      </c>
    </row>
    <row r="1118" spans="1:14" x14ac:dyDescent="0.3">
      <c r="A1118" s="62">
        <f t="shared" si="189"/>
        <v>32</v>
      </c>
      <c r="B1118" s="63" t="str">
        <f t="shared" si="187"/>
        <v xml:space="preserve"> </v>
      </c>
      <c r="C1118" s="83" t="str">
        <f t="shared" si="190"/>
        <v xml:space="preserve">  </v>
      </c>
      <c r="D1118" s="83" t="str">
        <f t="shared" si="191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12700</v>
      </c>
      <c r="L1118" s="88">
        <f>SUM(L1119)</f>
        <v>12700</v>
      </c>
      <c r="M1118" s="88">
        <f>SUM(M1119)</f>
        <v>12700</v>
      </c>
    </row>
    <row r="1119" spans="1:14" x14ac:dyDescent="0.3">
      <c r="A1119" s="62">
        <f t="shared" si="189"/>
        <v>322</v>
      </c>
      <c r="B1119" s="63" t="str">
        <f t="shared" si="187"/>
        <v xml:space="preserve"> </v>
      </c>
      <c r="C1119" s="83" t="str">
        <f t="shared" si="190"/>
        <v xml:space="preserve">  </v>
      </c>
      <c r="D1119" s="83" t="str">
        <f t="shared" si="191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12700</v>
      </c>
      <c r="L1119" s="88">
        <f>SUM(L1120:L1120)</f>
        <v>12700</v>
      </c>
      <c r="M1119" s="88">
        <f>SUM(M1120:M1120)</f>
        <v>12700</v>
      </c>
      <c r="N1119" s="82"/>
    </row>
    <row r="1120" spans="1:14" x14ac:dyDescent="0.3">
      <c r="A1120" s="62">
        <f t="shared" si="189"/>
        <v>3222</v>
      </c>
      <c r="B1120" s="63">
        <f t="shared" si="187"/>
        <v>52</v>
      </c>
      <c r="C1120" s="83" t="str">
        <f t="shared" si="190"/>
        <v>091</v>
      </c>
      <c r="D1120" s="83" t="str">
        <f t="shared" si="191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12700</v>
      </c>
      <c r="L1120" s="164">
        <v>12700</v>
      </c>
      <c r="M1120" s="164">
        <v>12700</v>
      </c>
      <c r="N1120" s="82">
        <v>5212</v>
      </c>
    </row>
    <row r="1121" spans="1:14" x14ac:dyDescent="0.3">
      <c r="A1121" s="62">
        <f t="shared" si="189"/>
        <v>0</v>
      </c>
      <c r="B1121" s="63" t="str">
        <f t="shared" si="187"/>
        <v xml:space="preserve"> </v>
      </c>
      <c r="C1121" s="83" t="str">
        <f t="shared" si="190"/>
        <v xml:space="preserve">  </v>
      </c>
      <c r="D1121" s="83" t="str">
        <f t="shared" si="191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6.4" x14ac:dyDescent="0.3">
      <c r="A1122" s="62" t="str">
        <f t="shared" si="189"/>
        <v>T 1207 28</v>
      </c>
      <c r="B1122" s="63" t="str">
        <f t="shared" si="187"/>
        <v xml:space="preserve"> </v>
      </c>
      <c r="C1122" s="83" t="str">
        <f t="shared" si="190"/>
        <v xml:space="preserve">  </v>
      </c>
      <c r="D1122" s="83" t="str">
        <f t="shared" si="191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0</v>
      </c>
      <c r="L1122" s="101">
        <f t="shared" ref="L1122:M1122" si="193">SUM(L1124)</f>
        <v>0</v>
      </c>
      <c r="M1122" s="101">
        <f t="shared" si="193"/>
        <v>0</v>
      </c>
      <c r="N1122" s="82"/>
    </row>
    <row r="1123" spans="1:14" ht="26.4" x14ac:dyDescent="0.3">
      <c r="B1123" s="63" t="str">
        <f t="shared" si="187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0</v>
      </c>
      <c r="L1123" s="111">
        <f>SUMIF($F1124:$F1128,$G1123,L1124:L1128)</f>
        <v>0</v>
      </c>
      <c r="M1123" s="111">
        <f>SUMIF($F1124:$F1128,$G1123,M1124:M1128)</f>
        <v>0</v>
      </c>
      <c r="N1123" s="82"/>
    </row>
    <row r="1124" spans="1:14" x14ac:dyDescent="0.3">
      <c r="A1124" s="62">
        <f t="shared" ref="A1124:A1128" si="194">G1124</f>
        <v>3</v>
      </c>
      <c r="B1124" s="63" t="str">
        <f t="shared" si="187"/>
        <v xml:space="preserve"> </v>
      </c>
      <c r="C1124" s="83" t="str">
        <f t="shared" ref="C1124:C1128" si="195">IF(H1124&gt;0,LEFT(E1124,3),"  ")</f>
        <v xml:space="preserve">  </v>
      </c>
      <c r="D1124" s="83" t="str">
        <f t="shared" ref="D1124:D1128" si="196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0</v>
      </c>
      <c r="L1124" s="88">
        <f t="shared" ref="L1124:M1124" si="197">SUM(L1125)</f>
        <v>0</v>
      </c>
      <c r="M1124" s="88">
        <f t="shared" si="197"/>
        <v>0</v>
      </c>
      <c r="N1124" s="82"/>
    </row>
    <row r="1125" spans="1:14" x14ac:dyDescent="0.3">
      <c r="A1125" s="62">
        <f t="shared" si="194"/>
        <v>32</v>
      </c>
      <c r="B1125" s="63" t="str">
        <f t="shared" si="187"/>
        <v xml:space="preserve"> </v>
      </c>
      <c r="C1125" s="83" t="str">
        <f t="shared" si="195"/>
        <v xml:space="preserve">  </v>
      </c>
      <c r="D1125" s="83" t="str">
        <f t="shared" si="196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0</v>
      </c>
      <c r="L1125" s="88">
        <f>SUM(L1126)</f>
        <v>0</v>
      </c>
      <c r="M1125" s="88">
        <f>SUM(M1126)</f>
        <v>0</v>
      </c>
      <c r="N1125" s="82"/>
    </row>
    <row r="1126" spans="1:14" x14ac:dyDescent="0.3">
      <c r="A1126" s="62">
        <f t="shared" si="194"/>
        <v>322</v>
      </c>
      <c r="B1126" s="63" t="str">
        <f t="shared" si="187"/>
        <v xml:space="preserve"> </v>
      </c>
      <c r="C1126" s="83" t="str">
        <f t="shared" si="195"/>
        <v xml:space="preserve">  </v>
      </c>
      <c r="D1126" s="83" t="str">
        <f t="shared" si="196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0</v>
      </c>
      <c r="L1126" s="88">
        <f>SUM(L1127:L1127)</f>
        <v>0</v>
      </c>
      <c r="M1126" s="88">
        <f>SUM(M1127:M1127)</f>
        <v>0</v>
      </c>
      <c r="N1126" s="82"/>
    </row>
    <row r="1127" spans="1:14" x14ac:dyDescent="0.3">
      <c r="A1127" s="62">
        <f t="shared" si="194"/>
        <v>3222</v>
      </c>
      <c r="B1127" s="63">
        <f t="shared" si="187"/>
        <v>52</v>
      </c>
      <c r="C1127" s="83" t="str">
        <f t="shared" si="195"/>
        <v>091</v>
      </c>
      <c r="D1127" s="83" t="str">
        <f t="shared" si="196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/>
      <c r="L1127" s="164"/>
      <c r="M1127" s="164"/>
      <c r="N1127" s="104">
        <v>527</v>
      </c>
    </row>
    <row r="1128" spans="1:14" x14ac:dyDescent="0.3">
      <c r="A1128" s="62">
        <f t="shared" si="194"/>
        <v>0</v>
      </c>
      <c r="B1128" s="63" t="str">
        <f t="shared" si="187"/>
        <v xml:space="preserve"> </v>
      </c>
      <c r="C1128" s="83" t="str">
        <f t="shared" si="195"/>
        <v xml:space="preserve">  </v>
      </c>
      <c r="D1128" s="83" t="str">
        <f t="shared" si="196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3">
      <c r="A1129" s="62" t="str">
        <f t="shared" si="189"/>
        <v>T 1207 21</v>
      </c>
      <c r="B1129" s="63" t="str">
        <f t="shared" si="187"/>
        <v xml:space="preserve"> </v>
      </c>
      <c r="C1129" s="83" t="str">
        <f t="shared" si="190"/>
        <v xml:space="preserve">  </v>
      </c>
      <c r="D1129" s="83" t="str">
        <f t="shared" si="191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>SUM(L1131)</f>
        <v>0</v>
      </c>
      <c r="M1129" s="101">
        <f>SUM(M1131)</f>
        <v>0</v>
      </c>
      <c r="N1129" s="82"/>
    </row>
    <row r="1130" spans="1:14" ht="26.4" x14ac:dyDescent="0.3">
      <c r="B1130" s="63" t="str">
        <f t="shared" si="187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:M1130" si="198">SUMIF($F1131:$F1145,$G1130,K1131:K1145)</f>
        <v>0</v>
      </c>
      <c r="L1130" s="111">
        <f t="shared" si="198"/>
        <v>0</v>
      </c>
      <c r="M1130" s="111">
        <f t="shared" si="198"/>
        <v>0</v>
      </c>
      <c r="N1130" s="82"/>
    </row>
    <row r="1131" spans="1:14" x14ac:dyDescent="0.3">
      <c r="A1131" s="62">
        <f t="shared" si="189"/>
        <v>3</v>
      </c>
      <c r="B1131" s="63" t="str">
        <f t="shared" si="187"/>
        <v xml:space="preserve"> </v>
      </c>
      <c r="C1131" s="83" t="str">
        <f t="shared" si="190"/>
        <v xml:space="preserve">  </v>
      </c>
      <c r="D1131" s="83" t="str">
        <f t="shared" si="191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:M1131" si="199">SUM(K1132,K1139)</f>
        <v>0</v>
      </c>
      <c r="L1131" s="88">
        <f t="shared" si="199"/>
        <v>0</v>
      </c>
      <c r="M1131" s="88">
        <f t="shared" si="199"/>
        <v>0</v>
      </c>
    </row>
    <row r="1132" spans="1:14" x14ac:dyDescent="0.3">
      <c r="A1132" s="62">
        <f t="shared" si="189"/>
        <v>31</v>
      </c>
      <c r="B1132" s="63" t="str">
        <f t="shared" si="187"/>
        <v xml:space="preserve"> </v>
      </c>
      <c r="C1132" s="83" t="str">
        <f t="shared" si="190"/>
        <v xml:space="preserve">  </v>
      </c>
      <c r="D1132" s="83" t="str">
        <f t="shared" si="191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>SUM(L1133,L1135,L1137)</f>
        <v>0</v>
      </c>
      <c r="M1132" s="88">
        <f>SUM(M1133,M1135,M1137)</f>
        <v>0</v>
      </c>
    </row>
    <row r="1133" spans="1:14" x14ac:dyDescent="0.3">
      <c r="A1133" s="62">
        <f t="shared" si="189"/>
        <v>311</v>
      </c>
      <c r="B1133" s="63" t="str">
        <f t="shared" si="187"/>
        <v xml:space="preserve"> </v>
      </c>
      <c r="C1133" s="83" t="str">
        <f t="shared" si="190"/>
        <v xml:space="preserve">  </v>
      </c>
      <c r="D1133" s="83" t="str">
        <f t="shared" si="191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>SUM(L1134)</f>
        <v>0</v>
      </c>
      <c r="M1133" s="88">
        <f>SUM(M1134)</f>
        <v>0</v>
      </c>
    </row>
    <row r="1134" spans="1:14" x14ac:dyDescent="0.3">
      <c r="A1134" s="62">
        <f t="shared" si="189"/>
        <v>3111</v>
      </c>
      <c r="B1134" s="63">
        <f t="shared" si="187"/>
        <v>11</v>
      </c>
      <c r="C1134" s="83" t="str">
        <f t="shared" si="190"/>
        <v>091</v>
      </c>
      <c r="D1134" s="83" t="str">
        <f t="shared" si="191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3">
      <c r="A1135" s="62">
        <f t="shared" si="189"/>
        <v>312</v>
      </c>
      <c r="B1135" s="63" t="str">
        <f t="shared" si="187"/>
        <v xml:space="preserve"> </v>
      </c>
      <c r="C1135" s="83" t="str">
        <f t="shared" si="190"/>
        <v xml:space="preserve">  </v>
      </c>
      <c r="D1135" s="83" t="str">
        <f t="shared" si="191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>SUM(L1136)</f>
        <v>0</v>
      </c>
      <c r="M1135" s="88">
        <f>SUM(M1136)</f>
        <v>0</v>
      </c>
    </row>
    <row r="1136" spans="1:14" x14ac:dyDescent="0.3">
      <c r="A1136" s="62">
        <f t="shared" si="189"/>
        <v>3121</v>
      </c>
      <c r="B1136" s="63">
        <f t="shared" si="187"/>
        <v>11</v>
      </c>
      <c r="C1136" s="83" t="str">
        <f t="shared" si="190"/>
        <v>091</v>
      </c>
      <c r="D1136" s="83" t="str">
        <f t="shared" si="191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3">
      <c r="A1137" s="62">
        <f t="shared" si="189"/>
        <v>313</v>
      </c>
      <c r="B1137" s="63" t="str">
        <f t="shared" si="187"/>
        <v xml:space="preserve"> </v>
      </c>
      <c r="C1137" s="83" t="str">
        <f t="shared" si="190"/>
        <v xml:space="preserve">  </v>
      </c>
      <c r="D1137" s="83" t="str">
        <f t="shared" si="191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>SUM(L1138:L1138)</f>
        <v>0</v>
      </c>
      <c r="M1137" s="88">
        <f>SUM(M1138:M1138)</f>
        <v>0</v>
      </c>
    </row>
    <row r="1138" spans="1:14" ht="26.4" x14ac:dyDescent="0.3">
      <c r="A1138" s="62">
        <f t="shared" si="189"/>
        <v>3132</v>
      </c>
      <c r="B1138" s="63">
        <f t="shared" si="187"/>
        <v>11</v>
      </c>
      <c r="C1138" s="83" t="str">
        <f t="shared" si="190"/>
        <v>091</v>
      </c>
      <c r="D1138" s="83" t="str">
        <f t="shared" si="191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3">
      <c r="A1139" s="62">
        <f t="shared" si="189"/>
        <v>32</v>
      </c>
      <c r="B1139" s="63" t="str">
        <f t="shared" si="187"/>
        <v xml:space="preserve"> </v>
      </c>
      <c r="C1139" s="83" t="str">
        <f t="shared" si="190"/>
        <v xml:space="preserve">  </v>
      </c>
      <c r="D1139" s="83" t="str">
        <f t="shared" si="191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>SUM(L1140,L1143)</f>
        <v>0</v>
      </c>
      <c r="M1139" s="88">
        <f>SUM(M1140,M1143)</f>
        <v>0</v>
      </c>
    </row>
    <row r="1140" spans="1:14" x14ac:dyDescent="0.3">
      <c r="A1140" s="62">
        <f t="shared" si="189"/>
        <v>321</v>
      </c>
      <c r="B1140" s="63" t="str">
        <f t="shared" si="187"/>
        <v xml:space="preserve"> </v>
      </c>
      <c r="C1140" s="83" t="str">
        <f t="shared" si="190"/>
        <v xml:space="preserve">  </v>
      </c>
      <c r="D1140" s="83" t="str">
        <f t="shared" si="191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>SUM(L1141:L1142)</f>
        <v>0</v>
      </c>
      <c r="M1140" s="88">
        <f>SUM(M1141:M1142)</f>
        <v>0</v>
      </c>
    </row>
    <row r="1141" spans="1:14" x14ac:dyDescent="0.3">
      <c r="A1141" s="62">
        <f t="shared" si="189"/>
        <v>3211</v>
      </c>
      <c r="B1141" s="63">
        <f t="shared" si="187"/>
        <v>11</v>
      </c>
      <c r="C1141" s="83" t="str">
        <f t="shared" si="190"/>
        <v>091</v>
      </c>
      <c r="D1141" s="83" t="str">
        <f t="shared" si="191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6.4" x14ac:dyDescent="0.3">
      <c r="A1142" s="62">
        <f t="shared" si="189"/>
        <v>3212</v>
      </c>
      <c r="B1142" s="63">
        <f t="shared" si="187"/>
        <v>11</v>
      </c>
      <c r="C1142" s="83" t="str">
        <f t="shared" si="190"/>
        <v>091</v>
      </c>
      <c r="D1142" s="83" t="str">
        <f t="shared" si="191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3">
      <c r="A1143" s="62">
        <f t="shared" si="189"/>
        <v>322</v>
      </c>
      <c r="B1143" s="63" t="str">
        <f t="shared" si="187"/>
        <v xml:space="preserve"> </v>
      </c>
      <c r="C1143" s="83" t="str">
        <f t="shared" si="190"/>
        <v xml:space="preserve">  </v>
      </c>
      <c r="D1143" s="83" t="str">
        <f t="shared" si="191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200">SUM(K1144)</f>
        <v>0</v>
      </c>
      <c r="L1143" s="88">
        <f t="shared" si="200"/>
        <v>0</v>
      </c>
      <c r="M1143" s="88">
        <f t="shared" si="200"/>
        <v>0</v>
      </c>
    </row>
    <row r="1144" spans="1:14" x14ac:dyDescent="0.3">
      <c r="A1144" s="62">
        <f t="shared" si="189"/>
        <v>3222</v>
      </c>
      <c r="B1144" s="63">
        <f t="shared" si="187"/>
        <v>11</v>
      </c>
      <c r="C1144" s="83" t="str">
        <f t="shared" si="190"/>
        <v>091</v>
      </c>
      <c r="D1144" s="83" t="str">
        <f t="shared" si="191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3">
      <c r="A1145" s="62">
        <f t="shared" si="189"/>
        <v>0</v>
      </c>
      <c r="B1145" s="63" t="str">
        <f t="shared" si="187"/>
        <v xml:space="preserve"> </v>
      </c>
      <c r="C1145" s="83" t="str">
        <f t="shared" si="190"/>
        <v xml:space="preserve">  </v>
      </c>
      <c r="D1145" s="83" t="str">
        <f t="shared" si="191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3">
      <c r="A1146" s="62" t="str">
        <f t="shared" si="189"/>
        <v>T 1207 22</v>
      </c>
      <c r="B1146" s="63" t="str">
        <f t="shared" si="187"/>
        <v xml:space="preserve"> </v>
      </c>
      <c r="C1146" s="83" t="str">
        <f t="shared" si="190"/>
        <v xml:space="preserve">  </v>
      </c>
      <c r="D1146" s="83" t="str">
        <f t="shared" si="191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:M1146" si="201">SUM(K1148)</f>
        <v>0</v>
      </c>
      <c r="L1146" s="101">
        <f t="shared" si="201"/>
        <v>0</v>
      </c>
      <c r="M1146" s="101">
        <f t="shared" si="201"/>
        <v>0</v>
      </c>
      <c r="N1146" s="82"/>
    </row>
    <row r="1147" spans="1:14" ht="26.4" x14ac:dyDescent="0.3">
      <c r="B1147" s="63" t="str">
        <f t="shared" si="187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:M1147" si="202">SUMIF($F1148:$F1165,$G1147,K1148:K1165)</f>
        <v>0</v>
      </c>
      <c r="L1147" s="111">
        <f t="shared" si="202"/>
        <v>0</v>
      </c>
      <c r="M1147" s="111">
        <f t="shared" si="202"/>
        <v>0</v>
      </c>
      <c r="N1147" s="82"/>
    </row>
    <row r="1148" spans="1:14" x14ac:dyDescent="0.3">
      <c r="A1148" s="62">
        <f t="shared" si="189"/>
        <v>3</v>
      </c>
      <c r="B1148" s="63" t="str">
        <f t="shared" si="187"/>
        <v xml:space="preserve"> </v>
      </c>
      <c r="C1148" s="83" t="str">
        <f t="shared" si="190"/>
        <v xml:space="preserve">  </v>
      </c>
      <c r="D1148" s="83" t="str">
        <f t="shared" si="191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>SUM(L1149,L1154)</f>
        <v>0</v>
      </c>
      <c r="M1148" s="88">
        <f>SUM(M1149,M1154)</f>
        <v>0</v>
      </c>
      <c r="N1148" s="82"/>
    </row>
    <row r="1149" spans="1:14" x14ac:dyDescent="0.3">
      <c r="A1149" s="62">
        <f t="shared" si="189"/>
        <v>31</v>
      </c>
      <c r="B1149" s="63" t="str">
        <f t="shared" si="187"/>
        <v xml:space="preserve"> </v>
      </c>
      <c r="C1149" s="83" t="str">
        <f t="shared" si="190"/>
        <v xml:space="preserve">  </v>
      </c>
      <c r="D1149" s="83" t="str">
        <f t="shared" si="191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>SUM(L1150,L1152)</f>
        <v>0</v>
      </c>
      <c r="M1149" s="88">
        <f>SUM(M1150,M1152)</f>
        <v>0</v>
      </c>
      <c r="N1149" s="82"/>
    </row>
    <row r="1150" spans="1:14" x14ac:dyDescent="0.3">
      <c r="A1150" s="62">
        <f t="shared" si="189"/>
        <v>311</v>
      </c>
      <c r="B1150" s="63" t="str">
        <f t="shared" si="187"/>
        <v xml:space="preserve"> </v>
      </c>
      <c r="C1150" s="83" t="str">
        <f t="shared" si="190"/>
        <v xml:space="preserve">  </v>
      </c>
      <c r="D1150" s="83" t="str">
        <f t="shared" si="191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203">SUM(K1151)</f>
        <v>0</v>
      </c>
      <c r="L1150" s="88">
        <f t="shared" si="203"/>
        <v>0</v>
      </c>
      <c r="M1150" s="88">
        <f t="shared" si="203"/>
        <v>0</v>
      </c>
      <c r="N1150" s="82"/>
    </row>
    <row r="1151" spans="1:14" x14ac:dyDescent="0.3">
      <c r="A1151" s="62">
        <f t="shared" si="189"/>
        <v>3111</v>
      </c>
      <c r="B1151" s="63">
        <f t="shared" si="187"/>
        <v>11</v>
      </c>
      <c r="C1151" s="83" t="str">
        <f t="shared" si="190"/>
        <v>091</v>
      </c>
      <c r="D1151" s="83" t="str">
        <f t="shared" si="191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3">
      <c r="A1152" s="62">
        <f t="shared" si="189"/>
        <v>313</v>
      </c>
      <c r="B1152" s="63" t="str">
        <f t="shared" si="187"/>
        <v xml:space="preserve"> </v>
      </c>
      <c r="C1152" s="83" t="str">
        <f t="shared" si="190"/>
        <v xml:space="preserve">  </v>
      </c>
      <c r="D1152" s="83" t="str">
        <f t="shared" si="191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>SUM(L1153:L1153)</f>
        <v>0</v>
      </c>
      <c r="M1152" s="88">
        <f>SUM(M1153:M1153)</f>
        <v>0</v>
      </c>
      <c r="N1152" s="82"/>
    </row>
    <row r="1153" spans="1:14" ht="26.4" x14ac:dyDescent="0.3">
      <c r="A1153" s="62">
        <f t="shared" si="189"/>
        <v>3132</v>
      </c>
      <c r="B1153" s="63">
        <f t="shared" si="187"/>
        <v>11</v>
      </c>
      <c r="C1153" s="83" t="str">
        <f t="shared" si="190"/>
        <v>091</v>
      </c>
      <c r="D1153" s="83" t="str">
        <f t="shared" si="191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3">
      <c r="A1154" s="62">
        <f t="shared" si="189"/>
        <v>32</v>
      </c>
      <c r="B1154" s="63" t="str">
        <f t="shared" si="187"/>
        <v xml:space="preserve"> </v>
      </c>
      <c r="C1154" s="83" t="str">
        <f t="shared" si="190"/>
        <v xml:space="preserve">  </v>
      </c>
      <c r="D1154" s="83" t="str">
        <f t="shared" si="191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>SUM(L1155,L1158,L1162)</f>
        <v>0</v>
      </c>
      <c r="M1154" s="88">
        <f>SUM(M1155,M1158,M1162)</f>
        <v>0</v>
      </c>
      <c r="N1154" s="82"/>
    </row>
    <row r="1155" spans="1:14" x14ac:dyDescent="0.3">
      <c r="A1155" s="62">
        <f t="shared" si="189"/>
        <v>322</v>
      </c>
      <c r="B1155" s="63" t="str">
        <f t="shared" si="187"/>
        <v xml:space="preserve"> </v>
      </c>
      <c r="C1155" s="83" t="str">
        <f t="shared" si="190"/>
        <v xml:space="preserve">  </v>
      </c>
      <c r="D1155" s="83" t="str">
        <f t="shared" si="191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>SUM(L1156:L1157)</f>
        <v>0</v>
      </c>
      <c r="M1155" s="88">
        <f>SUM(M1156:M1157)</f>
        <v>0</v>
      </c>
      <c r="N1155" s="82"/>
    </row>
    <row r="1156" spans="1:14" ht="26.4" x14ac:dyDescent="0.3">
      <c r="A1156" s="62">
        <f t="shared" si="189"/>
        <v>3221</v>
      </c>
      <c r="B1156" s="63">
        <f t="shared" si="187"/>
        <v>11</v>
      </c>
      <c r="C1156" s="83" t="str">
        <f t="shared" si="190"/>
        <v>091</v>
      </c>
      <c r="D1156" s="83" t="str">
        <f t="shared" si="191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3">
      <c r="A1157" s="62">
        <f t="shared" si="189"/>
        <v>3222</v>
      </c>
      <c r="B1157" s="63">
        <f t="shared" si="187"/>
        <v>11</v>
      </c>
      <c r="C1157" s="83" t="str">
        <f t="shared" si="190"/>
        <v>091</v>
      </c>
      <c r="D1157" s="83" t="str">
        <f t="shared" si="191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3">
      <c r="A1158" s="62">
        <f t="shared" si="189"/>
        <v>323</v>
      </c>
      <c r="B1158" s="63" t="str">
        <f t="shared" si="187"/>
        <v xml:space="preserve"> </v>
      </c>
      <c r="C1158" s="83" t="str">
        <f t="shared" si="190"/>
        <v xml:space="preserve">  </v>
      </c>
      <c r="D1158" s="83" t="str">
        <f t="shared" si="191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>SUM(L1159:L1161)</f>
        <v>0</v>
      </c>
      <c r="M1158" s="88">
        <f>SUM(M1159:M1161)</f>
        <v>0</v>
      </c>
      <c r="N1158" s="82"/>
    </row>
    <row r="1159" spans="1:14" x14ac:dyDescent="0.3">
      <c r="A1159" s="62">
        <f t="shared" si="189"/>
        <v>3231</v>
      </c>
      <c r="B1159" s="63">
        <f t="shared" si="187"/>
        <v>11</v>
      </c>
      <c r="C1159" s="83" t="str">
        <f t="shared" si="190"/>
        <v>091</v>
      </c>
      <c r="D1159" s="83" t="str">
        <f t="shared" si="191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3">
      <c r="A1160" s="62">
        <f>G1160</f>
        <v>3233</v>
      </c>
      <c r="B1160" s="63">
        <f t="shared" si="187"/>
        <v>11</v>
      </c>
      <c r="C1160" s="83" t="str">
        <f t="shared" si="190"/>
        <v>091</v>
      </c>
      <c r="D1160" s="83" t="str">
        <f t="shared" si="191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3">
      <c r="A1161" s="62">
        <f t="shared" si="189"/>
        <v>3237</v>
      </c>
      <c r="B1161" s="63">
        <f t="shared" si="187"/>
        <v>11</v>
      </c>
      <c r="C1161" s="83" t="str">
        <f t="shared" si="190"/>
        <v>091</v>
      </c>
      <c r="D1161" s="83" t="str">
        <f t="shared" si="191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6.4" x14ac:dyDescent="0.3">
      <c r="A1162" s="62">
        <f t="shared" si="189"/>
        <v>329</v>
      </c>
      <c r="B1162" s="63" t="str">
        <f t="shared" si="187"/>
        <v xml:space="preserve"> </v>
      </c>
      <c r="C1162" s="83" t="str">
        <f t="shared" si="190"/>
        <v xml:space="preserve">  </v>
      </c>
      <c r="D1162" s="83" t="str">
        <f t="shared" si="191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>SUM(L1163:L1164)</f>
        <v>0</v>
      </c>
      <c r="M1162" s="88">
        <f>SUM(M1163:M1164)</f>
        <v>0</v>
      </c>
      <c r="N1162" s="82"/>
    </row>
    <row r="1163" spans="1:14" x14ac:dyDescent="0.3">
      <c r="A1163" s="62">
        <f t="shared" si="189"/>
        <v>3293</v>
      </c>
      <c r="B1163" s="63">
        <f t="shared" si="187"/>
        <v>11</v>
      </c>
      <c r="C1163" s="83" t="str">
        <f t="shared" si="190"/>
        <v>091</v>
      </c>
      <c r="D1163" s="83" t="str">
        <f t="shared" si="191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6.4" x14ac:dyDescent="0.3">
      <c r="A1164" s="62">
        <f t="shared" si="189"/>
        <v>3299</v>
      </c>
      <c r="B1164" s="63">
        <f t="shared" si="187"/>
        <v>11</v>
      </c>
      <c r="C1164" s="83" t="str">
        <f t="shared" si="190"/>
        <v>091</v>
      </c>
      <c r="D1164" s="83" t="str">
        <f t="shared" si="191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3">
      <c r="A1165" s="62">
        <f t="shared" si="189"/>
        <v>0</v>
      </c>
      <c r="B1165" s="63" t="str">
        <f t="shared" si="187"/>
        <v xml:space="preserve"> </v>
      </c>
      <c r="C1165" s="83" t="str">
        <f t="shared" si="190"/>
        <v xml:space="preserve">  </v>
      </c>
      <c r="D1165" s="83" t="str">
        <f t="shared" si="191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6.4" x14ac:dyDescent="0.3">
      <c r="A1166" s="62" t="str">
        <f t="shared" si="189"/>
        <v>T 1207 24</v>
      </c>
      <c r="B1166" s="63" t="str">
        <f t="shared" si="187"/>
        <v xml:space="preserve"> </v>
      </c>
      <c r="C1166" s="83" t="str">
        <f t="shared" si="190"/>
        <v xml:space="preserve">  </v>
      </c>
      <c r="D1166" s="83" t="str">
        <f t="shared" si="191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>SUM(L1168)</f>
        <v>0</v>
      </c>
      <c r="M1166" s="101">
        <f>SUM(M1168)</f>
        <v>0</v>
      </c>
      <c r="N1166" s="82"/>
    </row>
    <row r="1167" spans="1:14" ht="26.4" x14ac:dyDescent="0.3">
      <c r="B1167" s="63" t="str">
        <f t="shared" si="187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SUMIF($F1168:$F1183,$G1167,K1168:K1183)</f>
        <v>0</v>
      </c>
      <c r="L1167" s="111">
        <f>SUMIF($F1168:$F1183,$G1167,L1168:L1183)</f>
        <v>0</v>
      </c>
      <c r="M1167" s="111">
        <f>SUMIF($F1168:$F1183,$G1167,M1168:M1183)</f>
        <v>0</v>
      </c>
      <c r="N1167" s="82"/>
    </row>
    <row r="1168" spans="1:14" x14ac:dyDescent="0.3">
      <c r="A1168" s="62">
        <f t="shared" si="189"/>
        <v>3</v>
      </c>
      <c r="B1168" s="63" t="str">
        <f t="shared" si="187"/>
        <v xml:space="preserve"> </v>
      </c>
      <c r="C1168" s="83" t="str">
        <f t="shared" si="190"/>
        <v xml:space="preserve">  </v>
      </c>
      <c r="D1168" s="83" t="str">
        <f t="shared" si="191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:M1168" si="204">SUM(L1169,L1176)</f>
        <v>0</v>
      </c>
      <c r="M1168" s="88">
        <f t="shared" si="204"/>
        <v>0</v>
      </c>
    </row>
    <row r="1169" spans="1:14" x14ac:dyDescent="0.3">
      <c r="A1169" s="62">
        <f t="shared" si="189"/>
        <v>31</v>
      </c>
      <c r="B1169" s="63" t="str">
        <f t="shared" si="187"/>
        <v xml:space="preserve"> </v>
      </c>
      <c r="C1169" s="83" t="str">
        <f t="shared" si="190"/>
        <v xml:space="preserve">  </v>
      </c>
      <c r="D1169" s="83" t="str">
        <f t="shared" si="191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:M1169" si="205">SUM(K1170,K1172,K1174)</f>
        <v>0</v>
      </c>
      <c r="L1169" s="88">
        <f t="shared" si="205"/>
        <v>0</v>
      </c>
      <c r="M1169" s="88">
        <f t="shared" si="205"/>
        <v>0</v>
      </c>
      <c r="N1169" s="82"/>
    </row>
    <row r="1170" spans="1:14" x14ac:dyDescent="0.3">
      <c r="A1170" s="62">
        <f t="shared" si="189"/>
        <v>311</v>
      </c>
      <c r="B1170" s="63" t="str">
        <f t="shared" si="187"/>
        <v xml:space="preserve"> </v>
      </c>
      <c r="C1170" s="83" t="str">
        <f t="shared" si="190"/>
        <v xml:space="preserve">  </v>
      </c>
      <c r="D1170" s="83" t="str">
        <f t="shared" si="191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>SUM(L1171:L1171)</f>
        <v>0</v>
      </c>
      <c r="M1170" s="88">
        <f>SUM(M1171:M1171)</f>
        <v>0</v>
      </c>
      <c r="N1170" s="82"/>
    </row>
    <row r="1171" spans="1:14" x14ac:dyDescent="0.3">
      <c r="A1171" s="62">
        <f>G1171</f>
        <v>3111</v>
      </c>
      <c r="B1171" s="63">
        <f>IF(H1171&gt;0,F1171," ")</f>
        <v>11</v>
      </c>
      <c r="C1171" s="83" t="str">
        <f t="shared" si="190"/>
        <v>091</v>
      </c>
      <c r="D1171" s="83" t="str">
        <f t="shared" si="191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3">
      <c r="A1172" s="62">
        <f>G1172</f>
        <v>312</v>
      </c>
      <c r="B1172" s="63" t="str">
        <f>IF(H1172&gt;0,F1172," ")</f>
        <v xml:space="preserve"> </v>
      </c>
      <c r="C1172" s="83" t="str">
        <f t="shared" si="190"/>
        <v xml:space="preserve">  </v>
      </c>
      <c r="D1172" s="83" t="str">
        <f t="shared" si="191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>SUM(L1173:L1173)</f>
        <v>0</v>
      </c>
      <c r="M1172" s="88">
        <f>SUM(M1173:M1173)</f>
        <v>0</v>
      </c>
      <c r="N1172" s="82"/>
    </row>
    <row r="1173" spans="1:14" x14ac:dyDescent="0.3">
      <c r="A1173" s="62">
        <f>G1173</f>
        <v>3121</v>
      </c>
      <c r="B1173" s="63">
        <f>IF(H1173&gt;0,F1173," ")</f>
        <v>11</v>
      </c>
      <c r="C1173" s="83" t="str">
        <f t="shared" si="190"/>
        <v>091</v>
      </c>
      <c r="D1173" s="83" t="str">
        <f t="shared" si="191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3">
      <c r="A1174" s="62">
        <f>G1174</f>
        <v>313</v>
      </c>
      <c r="B1174" s="63" t="str">
        <f>IF(H1174&gt;0,F1174," ")</f>
        <v xml:space="preserve"> </v>
      </c>
      <c r="C1174" s="83" t="str">
        <f t="shared" si="190"/>
        <v xml:space="preserve">  </v>
      </c>
      <c r="D1174" s="83" t="str">
        <f t="shared" si="191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>SUM(L1175:L1175)</f>
        <v>0</v>
      </c>
      <c r="M1174" s="88">
        <f>SUM(M1175:M1175)</f>
        <v>0</v>
      </c>
      <c r="N1174" s="82"/>
    </row>
    <row r="1175" spans="1:14" ht="26.4" x14ac:dyDescent="0.3">
      <c r="A1175" s="62">
        <f>G1175</f>
        <v>3132</v>
      </c>
      <c r="B1175" s="63">
        <f>IF(H1175&gt;0,F1175," ")</f>
        <v>11</v>
      </c>
      <c r="C1175" s="83" t="str">
        <f t="shared" si="190"/>
        <v>091</v>
      </c>
      <c r="D1175" s="83" t="str">
        <f t="shared" si="191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3">
      <c r="A1176" s="62">
        <f t="shared" ref="A1176:A1182" si="206">G1176</f>
        <v>32</v>
      </c>
      <c r="B1176" s="63" t="str">
        <f t="shared" ref="B1176:B1195" si="207">IF(H1176&gt;0,F1176," ")</f>
        <v xml:space="preserve"> </v>
      </c>
      <c r="C1176" s="83" t="str">
        <f t="shared" si="190"/>
        <v xml:space="preserve">  </v>
      </c>
      <c r="D1176" s="83" t="str">
        <f t="shared" si="191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SUM(K1177,K1180)</f>
        <v>0</v>
      </c>
      <c r="L1176" s="88">
        <f t="shared" ref="L1176:M1176" si="208">SUM(L1177,L1180)</f>
        <v>0</v>
      </c>
      <c r="M1176" s="88">
        <f t="shared" si="208"/>
        <v>0</v>
      </c>
      <c r="N1176" s="82"/>
    </row>
    <row r="1177" spans="1:14" x14ac:dyDescent="0.3">
      <c r="A1177" s="62">
        <f t="shared" si="206"/>
        <v>322</v>
      </c>
      <c r="B1177" s="63" t="str">
        <f t="shared" si="207"/>
        <v xml:space="preserve"> </v>
      </c>
      <c r="C1177" s="83" t="str">
        <f t="shared" si="190"/>
        <v xml:space="preserve">  </v>
      </c>
      <c r="D1177" s="83" t="str">
        <f t="shared" si="191"/>
        <v xml:space="preserve">  </v>
      </c>
      <c r="E1177" s="84"/>
      <c r="F1177" s="85"/>
      <c r="G1177" s="86">
        <v>322</v>
      </c>
      <c r="H1177" s="102"/>
      <c r="I1177" s="102"/>
      <c r="J1177" s="80" t="s">
        <v>146</v>
      </c>
      <c r="K1177" s="88">
        <f>SUM(K1178:K1179)</f>
        <v>0</v>
      </c>
      <c r="L1177" s="88">
        <f t="shared" ref="L1177:M1177" si="209">SUM(L1178:L1179)</f>
        <v>0</v>
      </c>
      <c r="M1177" s="88">
        <f t="shared" si="209"/>
        <v>0</v>
      </c>
    </row>
    <row r="1178" spans="1:14" ht="26.4" x14ac:dyDescent="0.3">
      <c r="A1178" s="62">
        <f t="shared" si="206"/>
        <v>3221</v>
      </c>
      <c r="B1178" s="63">
        <f t="shared" si="207"/>
        <v>11</v>
      </c>
      <c r="C1178" s="83" t="str">
        <f t="shared" si="190"/>
        <v>091</v>
      </c>
      <c r="D1178" s="83" t="str">
        <f t="shared" si="191"/>
        <v>0912</v>
      </c>
      <c r="E1178" s="84" t="s">
        <v>200</v>
      </c>
      <c r="F1178" s="85">
        <v>11</v>
      </c>
      <c r="G1178" s="86">
        <v>3221</v>
      </c>
      <c r="H1178" s="103" t="s">
        <v>135</v>
      </c>
      <c r="I1178" s="103" t="s">
        <v>135</v>
      </c>
      <c r="J1178" s="80" t="s">
        <v>147</v>
      </c>
      <c r="K1178" s="164"/>
      <c r="L1178" s="164"/>
      <c r="M1178" s="164"/>
      <c r="N1178" s="104">
        <v>111</v>
      </c>
    </row>
    <row r="1179" spans="1:14" x14ac:dyDescent="0.3">
      <c r="A1179" s="62">
        <f t="shared" si="206"/>
        <v>3222</v>
      </c>
      <c r="B1179" s="63">
        <f t="shared" si="207"/>
        <v>11</v>
      </c>
      <c r="C1179" s="83" t="str">
        <f t="shared" si="190"/>
        <v>091</v>
      </c>
      <c r="D1179" s="83" t="str">
        <f t="shared" si="191"/>
        <v>0912</v>
      </c>
      <c r="E1179" s="84" t="s">
        <v>200</v>
      </c>
      <c r="F1179" s="85">
        <v>11</v>
      </c>
      <c r="G1179" s="86">
        <v>3222</v>
      </c>
      <c r="H1179" s="103" t="s">
        <v>135</v>
      </c>
      <c r="I1179" s="103" t="s">
        <v>135</v>
      </c>
      <c r="J1179" s="80" t="s">
        <v>148</v>
      </c>
      <c r="K1179" s="164"/>
      <c r="L1179" s="164"/>
      <c r="M1179" s="164"/>
      <c r="N1179" s="104">
        <v>111</v>
      </c>
    </row>
    <row r="1180" spans="1:14" ht="26.4" x14ac:dyDescent="0.3">
      <c r="A1180" s="62">
        <f t="shared" si="206"/>
        <v>329</v>
      </c>
      <c r="B1180" s="63" t="str">
        <f t="shared" si="207"/>
        <v xml:space="preserve"> </v>
      </c>
      <c r="C1180" s="83" t="str">
        <f t="shared" si="190"/>
        <v xml:space="preserve">  </v>
      </c>
      <c r="D1180" s="83" t="str">
        <f t="shared" si="191"/>
        <v xml:space="preserve">  </v>
      </c>
      <c r="E1180" s="84"/>
      <c r="F1180" s="85"/>
      <c r="G1180" s="86">
        <v>329</v>
      </c>
      <c r="H1180" s="102"/>
      <c r="I1180" s="102"/>
      <c r="J1180" s="80" t="s">
        <v>162</v>
      </c>
      <c r="K1180" s="88">
        <f>SUM(K1181:K1182)</f>
        <v>0</v>
      </c>
      <c r="L1180" s="88">
        <f t="shared" ref="L1180:M1180" si="210">SUM(L1181:L1182)</f>
        <v>0</v>
      </c>
      <c r="M1180" s="88">
        <f t="shared" si="210"/>
        <v>0</v>
      </c>
    </row>
    <row r="1181" spans="1:14" x14ac:dyDescent="0.3">
      <c r="A1181" s="62">
        <f t="shared" si="206"/>
        <v>3293</v>
      </c>
      <c r="B1181" s="63">
        <f t="shared" si="207"/>
        <v>11</v>
      </c>
      <c r="C1181" s="83" t="str">
        <f t="shared" si="190"/>
        <v>091</v>
      </c>
      <c r="D1181" s="83" t="str">
        <f t="shared" si="191"/>
        <v>0912</v>
      </c>
      <c r="E1181" s="84" t="s">
        <v>200</v>
      </c>
      <c r="F1181" s="85">
        <v>11</v>
      </c>
      <c r="G1181" s="86">
        <v>3293</v>
      </c>
      <c r="H1181" s="103" t="s">
        <v>135</v>
      </c>
      <c r="I1181" s="103" t="s">
        <v>135</v>
      </c>
      <c r="J1181" s="80" t="s">
        <v>164</v>
      </c>
      <c r="K1181" s="164"/>
      <c r="L1181" s="164"/>
      <c r="M1181" s="164"/>
      <c r="N1181" s="104">
        <v>111</v>
      </c>
    </row>
    <row r="1182" spans="1:14" ht="26.4" x14ac:dyDescent="0.3">
      <c r="A1182" s="62">
        <f t="shared" si="206"/>
        <v>3299</v>
      </c>
      <c r="B1182" s="63">
        <f t="shared" si="207"/>
        <v>11</v>
      </c>
      <c r="C1182" s="83" t="str">
        <f t="shared" si="190"/>
        <v>091</v>
      </c>
      <c r="D1182" s="83" t="str">
        <f t="shared" si="191"/>
        <v>0912</v>
      </c>
      <c r="E1182" s="84" t="s">
        <v>200</v>
      </c>
      <c r="F1182" s="85">
        <v>11</v>
      </c>
      <c r="G1182" s="86">
        <v>3299</v>
      </c>
      <c r="H1182" s="103" t="s">
        <v>135</v>
      </c>
      <c r="I1182" s="103" t="s">
        <v>135</v>
      </c>
      <c r="J1182" s="80" t="s">
        <v>162</v>
      </c>
      <c r="K1182" s="164"/>
      <c r="L1182" s="164"/>
      <c r="M1182" s="164"/>
      <c r="N1182" s="104">
        <v>111</v>
      </c>
    </row>
    <row r="1183" spans="1:14" x14ac:dyDescent="0.3">
      <c r="A1183" s="62">
        <f t="shared" si="189"/>
        <v>0</v>
      </c>
      <c r="B1183" s="63" t="str">
        <f t="shared" si="207"/>
        <v xml:space="preserve"> </v>
      </c>
      <c r="C1183" s="83" t="str">
        <f t="shared" si="190"/>
        <v xml:space="preserve">  </v>
      </c>
      <c r="D1183" s="83" t="str">
        <f t="shared" si="191"/>
        <v xml:space="preserve">  </v>
      </c>
      <c r="E1183" s="84"/>
      <c r="F1183" s="85"/>
      <c r="G1183" s="86"/>
      <c r="H1183" s="102"/>
      <c r="I1183" s="102"/>
      <c r="J1183" s="80"/>
      <c r="K1183" s="88"/>
      <c r="L1183" s="88"/>
      <c r="M1183" s="88"/>
      <c r="N1183" s="82"/>
    </row>
    <row r="1184" spans="1:14" ht="39.6" x14ac:dyDescent="0.3">
      <c r="A1184" s="62" t="str">
        <f t="shared" si="189"/>
        <v>T 1207 23</v>
      </c>
      <c r="B1184" s="63" t="str">
        <f t="shared" si="207"/>
        <v xml:space="preserve"> </v>
      </c>
      <c r="C1184" s="83" t="str">
        <f t="shared" si="190"/>
        <v xml:space="preserve">  </v>
      </c>
      <c r="D1184" s="83" t="str">
        <f t="shared" si="191"/>
        <v xml:space="preserve">  </v>
      </c>
      <c r="E1184" s="84" t="s">
        <v>291</v>
      </c>
      <c r="F1184" s="85"/>
      <c r="G1184" s="99" t="s">
        <v>292</v>
      </c>
      <c r="H1184" s="87"/>
      <c r="I1184" s="87"/>
      <c r="J1184" s="100" t="s">
        <v>293</v>
      </c>
      <c r="K1184" s="101">
        <f>SUM(K1186)</f>
        <v>0</v>
      </c>
      <c r="L1184" s="101">
        <f>SUM(L1186)</f>
        <v>0</v>
      </c>
      <c r="M1184" s="101">
        <f>SUM(M1186)</f>
        <v>0</v>
      </c>
    </row>
    <row r="1185" spans="1:14" ht="26.4" x14ac:dyDescent="0.3">
      <c r="B1185" s="63" t="str">
        <f t="shared" si="207"/>
        <v xml:space="preserve"> </v>
      </c>
      <c r="C1185" s="83"/>
      <c r="D1185" s="83"/>
      <c r="E1185" s="84"/>
      <c r="F1185" s="85"/>
      <c r="G1185" s="112">
        <v>11</v>
      </c>
      <c r="H1185" s="113"/>
      <c r="I1185" s="113"/>
      <c r="J1185" s="114" t="s">
        <v>105</v>
      </c>
      <c r="K1185" s="111">
        <f t="shared" ref="K1185:M1185" si="211">SUMIF($F1186:$F1195,$G1185,K1186:K1195)</f>
        <v>0</v>
      </c>
      <c r="L1185" s="111">
        <f t="shared" si="211"/>
        <v>0</v>
      </c>
      <c r="M1185" s="111">
        <f t="shared" si="211"/>
        <v>0</v>
      </c>
      <c r="N1185" s="82"/>
    </row>
    <row r="1186" spans="1:14" x14ac:dyDescent="0.3">
      <c r="A1186" s="62">
        <f t="shared" ref="A1186:A1191" si="212">G1186</f>
        <v>3</v>
      </c>
      <c r="B1186" s="63" t="str">
        <f t="shared" si="207"/>
        <v xml:space="preserve"> </v>
      </c>
      <c r="C1186" s="83" t="str">
        <f t="shared" ref="C1186:C1195" si="213">IF(H1186&gt;0,LEFT(E1186,3),"  ")</f>
        <v xml:space="preserve">  </v>
      </c>
      <c r="D1186" s="83" t="str">
        <f t="shared" ref="D1186:D1195" si="214">IF(H1186&gt;0,LEFT(E1186,4),"  ")</f>
        <v xml:space="preserve">  </v>
      </c>
      <c r="E1186" s="84"/>
      <c r="F1186" s="85"/>
      <c r="G1186" s="86">
        <v>3</v>
      </c>
      <c r="H1186" s="102"/>
      <c r="I1186" s="102"/>
      <c r="J1186" s="80" t="s">
        <v>132</v>
      </c>
      <c r="K1186" s="88">
        <f t="shared" ref="K1186:M1186" si="215">SUM(K1187,K1192)</f>
        <v>0</v>
      </c>
      <c r="L1186" s="88">
        <f t="shared" si="215"/>
        <v>0</v>
      </c>
      <c r="M1186" s="88">
        <f t="shared" si="215"/>
        <v>0</v>
      </c>
      <c r="N1186" s="82"/>
    </row>
    <row r="1187" spans="1:14" x14ac:dyDescent="0.3">
      <c r="A1187" s="62">
        <f t="shared" si="212"/>
        <v>32</v>
      </c>
      <c r="B1187" s="63" t="str">
        <f t="shared" si="207"/>
        <v xml:space="preserve"> </v>
      </c>
      <c r="C1187" s="83" t="str">
        <f t="shared" si="213"/>
        <v xml:space="preserve">  </v>
      </c>
      <c r="D1187" s="83" t="str">
        <f t="shared" si="214"/>
        <v xml:space="preserve">  </v>
      </c>
      <c r="E1187" s="84"/>
      <c r="F1187" s="85"/>
      <c r="G1187" s="86">
        <v>32</v>
      </c>
      <c r="H1187" s="102"/>
      <c r="I1187" s="102"/>
      <c r="J1187" s="80" t="s">
        <v>140</v>
      </c>
      <c r="K1187" s="88">
        <f>SUM(K1188,K1190)</f>
        <v>0</v>
      </c>
      <c r="L1187" s="88">
        <f>SUM(L1188,L1190)</f>
        <v>0</v>
      </c>
      <c r="M1187" s="88">
        <f>SUM(M1188,M1190)</f>
        <v>0</v>
      </c>
      <c r="N1187" s="82"/>
    </row>
    <row r="1188" spans="1:14" x14ac:dyDescent="0.3">
      <c r="A1188" s="62">
        <f t="shared" si="212"/>
        <v>323</v>
      </c>
      <c r="B1188" s="63" t="str">
        <f t="shared" si="207"/>
        <v xml:space="preserve"> </v>
      </c>
      <c r="C1188" s="83" t="str">
        <f t="shared" si="213"/>
        <v xml:space="preserve">  </v>
      </c>
      <c r="D1188" s="83" t="str">
        <f t="shared" si="214"/>
        <v xml:space="preserve">  </v>
      </c>
      <c r="E1188" s="84"/>
      <c r="F1188" s="85"/>
      <c r="G1188" s="86">
        <v>323</v>
      </c>
      <c r="H1188" s="102"/>
      <c r="I1188" s="102"/>
      <c r="J1188" s="80" t="s">
        <v>151</v>
      </c>
      <c r="K1188" s="88">
        <f>SUM(K1189)</f>
        <v>0</v>
      </c>
      <c r="L1188" s="88">
        <f>SUM(L1189)</f>
        <v>0</v>
      </c>
      <c r="M1188" s="88">
        <f>SUM(M1189)</f>
        <v>0</v>
      </c>
    </row>
    <row r="1189" spans="1:14" x14ac:dyDescent="0.3">
      <c r="A1189" s="62">
        <f t="shared" si="212"/>
        <v>3237</v>
      </c>
      <c r="B1189" s="63">
        <f t="shared" si="207"/>
        <v>11</v>
      </c>
      <c r="C1189" s="83" t="str">
        <f t="shared" si="213"/>
        <v>062</v>
      </c>
      <c r="D1189" s="83" t="str">
        <f t="shared" si="214"/>
        <v>0620</v>
      </c>
      <c r="E1189" s="84" t="s">
        <v>291</v>
      </c>
      <c r="F1189" s="85">
        <v>11</v>
      </c>
      <c r="G1189" s="86">
        <v>3237</v>
      </c>
      <c r="H1189" s="103">
        <v>1378</v>
      </c>
      <c r="I1189" s="103" t="s">
        <v>135</v>
      </c>
      <c r="J1189" s="80" t="s">
        <v>179</v>
      </c>
      <c r="K1189" s="165"/>
      <c r="L1189" s="165"/>
      <c r="M1189" s="165"/>
      <c r="N1189" s="104">
        <v>111</v>
      </c>
    </row>
    <row r="1190" spans="1:14" ht="26.4" x14ac:dyDescent="0.3">
      <c r="A1190" s="62">
        <f t="shared" si="212"/>
        <v>329</v>
      </c>
      <c r="B1190" s="63" t="str">
        <f t="shared" si="207"/>
        <v xml:space="preserve"> </v>
      </c>
      <c r="C1190" s="83" t="str">
        <f t="shared" si="213"/>
        <v xml:space="preserve">  </v>
      </c>
      <c r="D1190" s="83" t="str">
        <f t="shared" si="214"/>
        <v xml:space="preserve">  </v>
      </c>
      <c r="E1190" s="84"/>
      <c r="F1190" s="85"/>
      <c r="G1190" s="86">
        <v>329</v>
      </c>
      <c r="H1190" s="102"/>
      <c r="I1190" s="102"/>
      <c r="J1190" s="80" t="s">
        <v>162</v>
      </c>
      <c r="K1190" s="88">
        <f>SUM(K1191)</f>
        <v>0</v>
      </c>
      <c r="L1190" s="88">
        <f>SUM(L1191)</f>
        <v>0</v>
      </c>
      <c r="M1190" s="88">
        <f>SUM(M1191)</f>
        <v>0</v>
      </c>
      <c r="N1190" s="82"/>
    </row>
    <row r="1191" spans="1:14" x14ac:dyDescent="0.3">
      <c r="A1191" s="62">
        <f t="shared" si="212"/>
        <v>3295</v>
      </c>
      <c r="B1191" s="63">
        <f t="shared" si="207"/>
        <v>11</v>
      </c>
      <c r="C1191" s="83" t="str">
        <f t="shared" si="213"/>
        <v>062</v>
      </c>
      <c r="D1191" s="83" t="str">
        <f t="shared" si="214"/>
        <v>0620</v>
      </c>
      <c r="E1191" s="84" t="s">
        <v>291</v>
      </c>
      <c r="F1191" s="85">
        <v>11</v>
      </c>
      <c r="G1191" s="86">
        <v>3295</v>
      </c>
      <c r="H1191" s="103">
        <v>1379</v>
      </c>
      <c r="I1191" s="103" t="s">
        <v>135</v>
      </c>
      <c r="J1191" s="80" t="s">
        <v>166</v>
      </c>
      <c r="K1191" s="164"/>
      <c r="L1191" s="164"/>
      <c r="M1191" s="164"/>
      <c r="N1191" s="104">
        <v>111</v>
      </c>
    </row>
    <row r="1192" spans="1:14" x14ac:dyDescent="0.3">
      <c r="A1192" s="62">
        <f>G1192</f>
        <v>38</v>
      </c>
      <c r="B1192" s="63" t="str">
        <f>IF(H1192&gt;0,F1192," ")</f>
        <v xml:space="preserve"> </v>
      </c>
      <c r="C1192" s="83" t="str">
        <f t="shared" si="213"/>
        <v xml:space="preserve">  </v>
      </c>
      <c r="D1192" s="83" t="str">
        <f t="shared" si="214"/>
        <v xml:space="preserve">  </v>
      </c>
      <c r="E1192" s="84"/>
      <c r="F1192" s="85"/>
      <c r="G1192" s="86">
        <v>38</v>
      </c>
      <c r="H1192" s="102"/>
      <c r="I1192" s="102"/>
      <c r="J1192" s="80" t="s">
        <v>180</v>
      </c>
      <c r="K1192" s="88">
        <f t="shared" ref="K1192:M1193" si="216">SUM(K1193)</f>
        <v>0</v>
      </c>
      <c r="L1192" s="88">
        <f t="shared" si="216"/>
        <v>0</v>
      </c>
      <c r="M1192" s="88">
        <f t="shared" si="216"/>
        <v>0</v>
      </c>
      <c r="N1192" s="82"/>
    </row>
    <row r="1193" spans="1:14" x14ac:dyDescent="0.3">
      <c r="A1193" s="62">
        <f>G1193</f>
        <v>381</v>
      </c>
      <c r="B1193" s="63" t="str">
        <f>IF(H1193&gt;0,F1193," ")</f>
        <v xml:space="preserve"> </v>
      </c>
      <c r="C1193" s="83" t="str">
        <f t="shared" si="213"/>
        <v xml:space="preserve">  </v>
      </c>
      <c r="D1193" s="83" t="str">
        <f t="shared" si="214"/>
        <v xml:space="preserve">  </v>
      </c>
      <c r="E1193" s="84"/>
      <c r="F1193" s="85"/>
      <c r="G1193" s="86">
        <v>381</v>
      </c>
      <c r="H1193" s="102"/>
      <c r="I1193" s="102"/>
      <c r="J1193" s="80" t="s">
        <v>52</v>
      </c>
      <c r="K1193" s="88">
        <f t="shared" si="216"/>
        <v>0</v>
      </c>
      <c r="L1193" s="88">
        <f t="shared" si="216"/>
        <v>0</v>
      </c>
      <c r="M1193" s="88">
        <f t="shared" si="216"/>
        <v>0</v>
      </c>
    </row>
    <row r="1194" spans="1:14" x14ac:dyDescent="0.3">
      <c r="A1194" s="62">
        <f>G1194</f>
        <v>3811</v>
      </c>
      <c r="B1194" s="63">
        <f>IF(H1194&gt;0,F1194," ")</f>
        <v>11</v>
      </c>
      <c r="C1194" s="83" t="str">
        <f t="shared" si="213"/>
        <v>062</v>
      </c>
      <c r="D1194" s="83" t="str">
        <f t="shared" si="214"/>
        <v>0620</v>
      </c>
      <c r="E1194" s="84" t="s">
        <v>291</v>
      </c>
      <c r="F1194" s="85">
        <v>11</v>
      </c>
      <c r="G1194" s="86">
        <v>3811</v>
      </c>
      <c r="H1194" s="103">
        <v>1834</v>
      </c>
      <c r="I1194" s="103" t="s">
        <v>135</v>
      </c>
      <c r="J1194" s="80" t="s">
        <v>234</v>
      </c>
      <c r="K1194" s="164"/>
      <c r="L1194" s="164"/>
      <c r="M1194" s="164"/>
      <c r="N1194" s="104">
        <v>111</v>
      </c>
    </row>
    <row r="1195" spans="1:14" x14ac:dyDescent="0.3">
      <c r="A1195" s="62">
        <f t="shared" ref="A1195" si="217">G1195</f>
        <v>0</v>
      </c>
      <c r="B1195" s="63" t="str">
        <f t="shared" si="207"/>
        <v xml:space="preserve"> </v>
      </c>
      <c r="C1195" s="83" t="str">
        <f t="shared" si="213"/>
        <v xml:space="preserve">  </v>
      </c>
      <c r="D1195" s="83" t="str">
        <f t="shared" si="214"/>
        <v xml:space="preserve">  </v>
      </c>
      <c r="E1195" s="84"/>
      <c r="F1195" s="85"/>
      <c r="G1195" s="86"/>
      <c r="H1195" s="102"/>
      <c r="I1195" s="102"/>
      <c r="J1195" s="80"/>
      <c r="K1195" s="88"/>
      <c r="L1195" s="88"/>
      <c r="M1195" s="88"/>
      <c r="N1195" s="82"/>
    </row>
    <row r="1196" spans="1:14" x14ac:dyDescent="0.3">
      <c r="A1196" s="62">
        <f t="shared" ref="A1196" si="218">G1196</f>
        <v>0</v>
      </c>
      <c r="B1196" s="63" t="str">
        <f t="shared" ref="B1196" si="219">IF(H1196&gt;0,F1196," ")</f>
        <v xml:space="preserve"> </v>
      </c>
      <c r="C1196" s="83" t="str">
        <f t="shared" ref="C1196" si="220">IF(H1196&gt;0,LEFT(E1196,3),"  ")</f>
        <v xml:space="preserve">  </v>
      </c>
      <c r="D1196" s="83" t="str">
        <f t="shared" ref="D1196" si="221">IF(H1196&gt;0,LEFT(E1196,4),"  ")</f>
        <v xml:space="preserve">  </v>
      </c>
      <c r="E1196" s="84"/>
      <c r="F1196" s="85"/>
      <c r="G1196" s="86"/>
      <c r="H1196" s="102"/>
      <c r="I1196" s="102"/>
      <c r="J1196" s="80"/>
      <c r="K1196" s="88"/>
      <c r="L1196" s="88"/>
      <c r="M1196" s="88"/>
      <c r="N1196" s="82"/>
    </row>
    <row r="1197" spans="1:14" x14ac:dyDescent="0.3">
      <c r="C1197" s="83"/>
      <c r="D1197" s="83"/>
      <c r="E1197" s="136"/>
      <c r="K1197" s="140"/>
      <c r="L1197" s="141"/>
      <c r="M1197" s="141"/>
      <c r="N1197" s="82"/>
    </row>
    <row r="1198" spans="1:14" x14ac:dyDescent="0.3">
      <c r="C1198" s="83"/>
      <c r="D1198" s="83"/>
      <c r="E1198" s="136"/>
      <c r="K1198" s="140"/>
      <c r="L1198" s="141"/>
      <c r="M1198" s="141"/>
    </row>
    <row r="1199" spans="1:14" x14ac:dyDescent="0.3">
      <c r="C1199" s="83"/>
      <c r="D1199" s="83"/>
      <c r="E1199" s="136"/>
      <c r="K1199" s="140"/>
      <c r="L1199" s="141"/>
      <c r="M1199" s="141"/>
    </row>
    <row r="1200" spans="1:14" x14ac:dyDescent="0.3">
      <c r="C1200" s="136"/>
      <c r="D1200" s="136"/>
      <c r="E1200" s="136"/>
      <c r="J1200" s="142" t="s">
        <v>294</v>
      </c>
      <c r="K1200" s="143">
        <f>SUMIF($G$4:$G$1196,"&gt;3110",K4:K1196)</f>
        <v>6668481</v>
      </c>
      <c r="L1200" s="143">
        <f>SUMIF($G$4:$G$1196,"&lt;10",L4:L1196)</f>
        <v>6451895</v>
      </c>
      <c r="M1200" s="143">
        <f>SUMIF($G$4:$G$1196,"&lt;10",M4:M1196)</f>
        <v>6451895</v>
      </c>
    </row>
    <row r="1201" spans="1:14" ht="16.5" customHeight="1" x14ac:dyDescent="0.3">
      <c r="B1201" s="144"/>
      <c r="C1201" s="136"/>
      <c r="D1201" s="136"/>
      <c r="E1201" s="136"/>
      <c r="F1201" s="145"/>
      <c r="G1201" s="146"/>
      <c r="H1201" s="147"/>
      <c r="I1201" s="147"/>
      <c r="J1201" s="148" t="s">
        <v>295</v>
      </c>
      <c r="K1201" s="149">
        <f>'PRIHODI-za popuniti'!C435-'POSEBNI DIO-za popuniti'!K1200</f>
        <v>0</v>
      </c>
      <c r="L1201" s="149">
        <f>'PRIHODI-za popuniti'!D435-'POSEBNI DIO-za popuniti'!L1200</f>
        <v>216586</v>
      </c>
      <c r="M1201" s="149">
        <f>'PRIHODI-za popuniti'!E435-'POSEBNI DIO-za popuniti'!M1200</f>
        <v>216586</v>
      </c>
    </row>
    <row r="1202" spans="1:14" x14ac:dyDescent="0.3">
      <c r="C1202" s="136"/>
      <c r="D1202" s="136"/>
      <c r="E1202" s="136"/>
      <c r="I1202" s="150"/>
      <c r="J1202" s="151"/>
      <c r="N1202" s="150"/>
    </row>
    <row r="1203" spans="1:14" s="107" customFormat="1" ht="13.2" x14ac:dyDescent="0.25">
      <c r="A1203" s="62"/>
      <c r="B1203" s="63"/>
      <c r="C1203" s="136"/>
      <c r="D1203" s="136"/>
      <c r="E1203" s="136"/>
      <c r="F1203" s="137"/>
      <c r="G1203" s="138"/>
      <c r="H1203" s="139"/>
      <c r="I1203" s="139"/>
      <c r="J1203" s="59"/>
      <c r="K1203" s="152"/>
      <c r="L1203" s="152"/>
      <c r="M1203" s="152"/>
      <c r="N1203" s="104"/>
    </row>
    <row r="1204" spans="1:14" s="107" customFormat="1" ht="20.399999999999999" x14ac:dyDescent="0.25">
      <c r="A1204" s="62"/>
      <c r="B1204" s="63"/>
      <c r="C1204" s="136"/>
      <c r="D1204" s="136"/>
      <c r="E1204" s="136"/>
      <c r="F1204" s="137"/>
      <c r="G1204" s="138"/>
      <c r="H1204" s="139"/>
      <c r="I1204" s="139"/>
      <c r="J1204" s="153" t="s">
        <v>296</v>
      </c>
      <c r="K1204" s="152"/>
      <c r="L1204" s="152"/>
      <c r="M1204" s="152"/>
      <c r="N1204" s="104"/>
    </row>
    <row r="1205" spans="1:14" s="107" customFormat="1" ht="13.2" x14ac:dyDescent="0.25">
      <c r="A1205" s="62"/>
      <c r="B1205" s="63"/>
      <c r="C1205" s="136"/>
      <c r="D1205" s="136"/>
      <c r="E1205" s="136"/>
      <c r="F1205" s="154">
        <v>11</v>
      </c>
      <c r="G1205" s="138"/>
      <c r="H1205" s="139"/>
      <c r="I1205" s="139"/>
      <c r="J1205" s="80">
        <v>11</v>
      </c>
      <c r="K1205" s="43">
        <f>SUMIF($F$4:$F$1196,$F1205,K$4:K$1196)</f>
        <v>152500</v>
      </c>
      <c r="L1205" s="43">
        <f t="shared" ref="L1205:M1205" si="222">SUMIF($F$4:$F$1196,$F1205,L$4:L$1196)</f>
        <v>152500</v>
      </c>
      <c r="M1205" s="43">
        <f t="shared" si="222"/>
        <v>152500</v>
      </c>
      <c r="N1205" s="104"/>
    </row>
    <row r="1206" spans="1:14" s="107" customFormat="1" ht="13.2" x14ac:dyDescent="0.25">
      <c r="A1206" s="62"/>
      <c r="B1206" s="63"/>
      <c r="C1206" s="136"/>
      <c r="D1206" s="136"/>
      <c r="E1206" s="136"/>
      <c r="F1206" s="31">
        <v>12</v>
      </c>
      <c r="G1206" s="138"/>
      <c r="H1206" s="139"/>
      <c r="I1206" s="139"/>
      <c r="J1206" s="155">
        <v>12</v>
      </c>
      <c r="K1206" s="43">
        <f t="shared" ref="K1206:M1206" si="223">SUMIF($F$4:$F$1196,$F1206,K$4:K$1196)</f>
        <v>569977</v>
      </c>
      <c r="L1206" s="43">
        <f t="shared" si="223"/>
        <v>569977</v>
      </c>
      <c r="M1206" s="43">
        <f t="shared" si="223"/>
        <v>569977</v>
      </c>
      <c r="N1206" s="104"/>
    </row>
    <row r="1207" spans="1:14" s="107" customFormat="1" ht="13.2" x14ac:dyDescent="0.25">
      <c r="A1207" s="62"/>
      <c r="B1207" s="63"/>
      <c r="C1207" s="136"/>
      <c r="D1207" s="136"/>
      <c r="E1207" s="136"/>
      <c r="F1207" s="31">
        <v>51</v>
      </c>
      <c r="G1207" s="156"/>
      <c r="H1207" s="139"/>
      <c r="I1207" s="139"/>
      <c r="J1207" s="157">
        <v>5103</v>
      </c>
      <c r="K1207" s="158">
        <f t="shared" ref="K1207:M1210" si="224">SUMIF($N$4:$N$1196,$J1207,K$4:K$1196)</f>
        <v>0</v>
      </c>
      <c r="L1207" s="158">
        <f t="shared" si="224"/>
        <v>0</v>
      </c>
      <c r="M1207" s="158">
        <f t="shared" si="224"/>
        <v>0</v>
      </c>
      <c r="N1207" s="104"/>
    </row>
    <row r="1208" spans="1:14" s="107" customFormat="1" ht="13.2" x14ac:dyDescent="0.25">
      <c r="A1208" s="62"/>
      <c r="B1208" s="63"/>
      <c r="C1208" s="136"/>
      <c r="D1208" s="136"/>
      <c r="E1208" s="136"/>
      <c r="F1208" s="31">
        <v>52</v>
      </c>
      <c r="G1208" s="156"/>
      <c r="H1208" s="139"/>
      <c r="I1208" s="139"/>
      <c r="J1208" s="157">
        <v>526</v>
      </c>
      <c r="K1208" s="158">
        <f t="shared" si="224"/>
        <v>79250</v>
      </c>
      <c r="L1208" s="158">
        <f t="shared" si="224"/>
        <v>79250</v>
      </c>
      <c r="M1208" s="158">
        <f t="shared" si="224"/>
        <v>79250</v>
      </c>
      <c r="N1208" s="104"/>
    </row>
    <row r="1209" spans="1:14" s="107" customFormat="1" ht="13.2" x14ac:dyDescent="0.25">
      <c r="A1209" s="62"/>
      <c r="B1209" s="63"/>
      <c r="C1209" s="136"/>
      <c r="D1209" s="136"/>
      <c r="E1209" s="136"/>
      <c r="F1209" s="31">
        <v>52</v>
      </c>
      <c r="G1209" s="156"/>
      <c r="H1209" s="139"/>
      <c r="I1209" s="139"/>
      <c r="J1209" s="157">
        <v>527</v>
      </c>
      <c r="K1209" s="158">
        <f t="shared" si="224"/>
        <v>0</v>
      </c>
      <c r="L1209" s="158">
        <f t="shared" si="224"/>
        <v>0</v>
      </c>
      <c r="M1209" s="158">
        <f t="shared" si="224"/>
        <v>0</v>
      </c>
      <c r="N1209" s="104"/>
    </row>
    <row r="1210" spans="1:14" s="107" customFormat="1" ht="13.2" x14ac:dyDescent="0.25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5212</v>
      </c>
      <c r="K1210" s="158">
        <f t="shared" si="224"/>
        <v>12700</v>
      </c>
      <c r="L1210" s="158">
        <f t="shared" si="224"/>
        <v>12700</v>
      </c>
      <c r="M1210" s="158">
        <f t="shared" si="224"/>
        <v>12700</v>
      </c>
      <c r="N1210" s="104"/>
    </row>
    <row r="1211" spans="1:14" s="107" customFormat="1" ht="13.2" x14ac:dyDescent="0.25">
      <c r="A1211" s="62"/>
      <c r="B1211" s="63"/>
      <c r="C1211" s="136"/>
      <c r="D1211" s="136"/>
      <c r="E1211" s="136"/>
      <c r="F1211" s="31">
        <v>32</v>
      </c>
      <c r="G1211" s="138"/>
      <c r="H1211" s="139"/>
      <c r="I1211" s="139"/>
      <c r="J1211" s="159">
        <v>3210</v>
      </c>
      <c r="K1211" s="43">
        <f t="shared" ref="K1211:L1216" si="225">SUMIF($F$4:$F$1196,$F1211,K$4:K$1196)</f>
        <v>0</v>
      </c>
      <c r="L1211" s="43">
        <f t="shared" si="225"/>
        <v>0</v>
      </c>
      <c r="M1211" s="43">
        <f t="shared" ref="M1211" si="226">SUMIF($F$4:$F$1196,$F1211,M$4:M$1196)</f>
        <v>0</v>
      </c>
      <c r="N1211" s="104"/>
    </row>
    <row r="1212" spans="1:14" s="107" customFormat="1" ht="13.2" x14ac:dyDescent="0.25">
      <c r="A1212" s="62"/>
      <c r="B1212" s="63"/>
      <c r="C1212" s="136"/>
      <c r="D1212" s="136"/>
      <c r="E1212" s="136"/>
      <c r="F1212" s="31">
        <v>49</v>
      </c>
      <c r="G1212" s="138"/>
      <c r="H1212" s="139"/>
      <c r="I1212" s="139"/>
      <c r="J1212" s="159">
        <v>4910</v>
      </c>
      <c r="K1212" s="43">
        <f t="shared" si="225"/>
        <v>0</v>
      </c>
      <c r="L1212" s="43">
        <f t="shared" si="225"/>
        <v>0</v>
      </c>
      <c r="M1212" s="43">
        <f>SUMIF($F$4:$F$1196,$F1212,M$4:M$1196)</f>
        <v>0</v>
      </c>
      <c r="N1212" s="104"/>
    </row>
    <row r="1213" spans="1:14" s="107" customFormat="1" ht="13.2" x14ac:dyDescent="0.25">
      <c r="A1213" s="62"/>
      <c r="B1213" s="63"/>
      <c r="C1213" s="136"/>
      <c r="D1213" s="136"/>
      <c r="E1213" s="136"/>
      <c r="F1213" s="31">
        <v>54</v>
      </c>
      <c r="G1213" s="138"/>
      <c r="H1213" s="139"/>
      <c r="I1213" s="139"/>
      <c r="J1213" s="159">
        <v>5410</v>
      </c>
      <c r="K1213" s="43">
        <f t="shared" si="225"/>
        <v>5854054</v>
      </c>
      <c r="L1213" s="43">
        <f t="shared" si="225"/>
        <v>5854054</v>
      </c>
      <c r="M1213" s="43">
        <f>SUMIF($F$4:$F$1196,$F1213,M$4:M$1196)</f>
        <v>5854054</v>
      </c>
      <c r="N1213" s="104"/>
    </row>
    <row r="1214" spans="1:14" s="107" customFormat="1" ht="13.2" x14ac:dyDescent="0.25">
      <c r="A1214" s="62"/>
      <c r="B1214" s="63"/>
      <c r="C1214" s="136"/>
      <c r="D1214" s="136"/>
      <c r="E1214" s="136"/>
      <c r="F1214" s="31">
        <v>62</v>
      </c>
      <c r="G1214" s="138"/>
      <c r="H1214" s="139"/>
      <c r="I1214" s="139"/>
      <c r="J1214" s="159">
        <v>6210</v>
      </c>
      <c r="K1214" s="43">
        <f t="shared" si="225"/>
        <v>0</v>
      </c>
      <c r="L1214" s="43">
        <f t="shared" si="225"/>
        <v>0</v>
      </c>
      <c r="M1214" s="43">
        <f>SUMIF($F$4:$F$1196,$F1214,M$4:M$1196)</f>
        <v>0</v>
      </c>
      <c r="N1214" s="104"/>
    </row>
    <row r="1215" spans="1:14" s="107" customFormat="1" ht="13.2" x14ac:dyDescent="0.25">
      <c r="A1215" s="62"/>
      <c r="B1215" s="63"/>
      <c r="C1215" s="136"/>
      <c r="D1215" s="136"/>
      <c r="E1215" s="136"/>
      <c r="F1215" s="31">
        <v>72</v>
      </c>
      <c r="G1215" s="138"/>
      <c r="H1215" s="139"/>
      <c r="I1215" s="139"/>
      <c r="J1215" s="159">
        <v>7210</v>
      </c>
      <c r="K1215" s="43">
        <f t="shared" si="225"/>
        <v>0</v>
      </c>
      <c r="L1215" s="43">
        <f t="shared" si="225"/>
        <v>0</v>
      </c>
      <c r="M1215" s="43">
        <f>SUMIF($F$4:$F$1196,$F1215,M$4:M$1196)</f>
        <v>0</v>
      </c>
      <c r="N1215" s="104"/>
    </row>
    <row r="1216" spans="1:14" s="107" customFormat="1" ht="13.2" x14ac:dyDescent="0.25">
      <c r="A1216" s="62"/>
      <c r="B1216" s="63"/>
      <c r="C1216" s="136"/>
      <c r="D1216" s="136"/>
      <c r="E1216" s="136"/>
      <c r="F1216" s="31">
        <v>82</v>
      </c>
      <c r="G1216" s="138"/>
      <c r="H1216" s="139"/>
      <c r="I1216" s="139"/>
      <c r="J1216" s="159">
        <v>8210</v>
      </c>
      <c r="K1216" s="43">
        <f t="shared" si="225"/>
        <v>0</v>
      </c>
      <c r="L1216" s="43">
        <f t="shared" si="225"/>
        <v>0</v>
      </c>
      <c r="M1216" s="43">
        <f>SUMIF($F$4:$F$1196,$F1216,M$4:M$1196)</f>
        <v>0</v>
      </c>
      <c r="N1216" s="104"/>
    </row>
    <row r="1217" spans="1:14" s="107" customFormat="1" ht="13.2" x14ac:dyDescent="0.25">
      <c r="A1217" s="62"/>
      <c r="B1217" s="63"/>
      <c r="C1217" s="136"/>
      <c r="D1217" s="136"/>
      <c r="E1217" s="136"/>
      <c r="F1217" s="137"/>
      <c r="G1217" s="138"/>
      <c r="H1217" s="139"/>
      <c r="I1217" s="139"/>
      <c r="J1217" s="160" t="s">
        <v>102</v>
      </c>
      <c r="K1217" s="161">
        <f>SUM(K1205:K1216)</f>
        <v>6668481</v>
      </c>
      <c r="L1217" s="161">
        <f>SUM(L1205:L1216)</f>
        <v>6668481</v>
      </c>
      <c r="M1217" s="161">
        <f>SUM(M1205:M1216)</f>
        <v>6668481</v>
      </c>
      <c r="N1217" s="104"/>
    </row>
    <row r="1218" spans="1:14" s="107" customFormat="1" ht="13.2" x14ac:dyDescent="0.25">
      <c r="A1218" s="62"/>
      <c r="B1218" s="63"/>
      <c r="C1218" s="136"/>
      <c r="D1218" s="136"/>
      <c r="E1218" s="136"/>
      <c r="F1218" s="137"/>
      <c r="G1218" s="138"/>
      <c r="H1218" s="139"/>
      <c r="I1218" s="139"/>
      <c r="J1218" s="59"/>
      <c r="K1218" s="152"/>
      <c r="L1218" s="152"/>
      <c r="M1218" s="152"/>
      <c r="N1218" s="104"/>
    </row>
    <row r="1219" spans="1:14" s="107" customFormat="1" ht="13.2" x14ac:dyDescent="0.25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59"/>
      <c r="K1219" s="152"/>
      <c r="L1219" s="152"/>
      <c r="M1219" s="152"/>
      <c r="N1219" s="104"/>
    </row>
    <row r="1220" spans="1:14" s="107" customFormat="1" ht="25.5" customHeight="1" x14ac:dyDescent="0.25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153" t="s">
        <v>297</v>
      </c>
      <c r="K1220" s="51" t="s">
        <v>116</v>
      </c>
      <c r="L1220" s="51" t="s">
        <v>116</v>
      </c>
      <c r="M1220" s="51" t="s">
        <v>116</v>
      </c>
      <c r="N1220" s="104"/>
    </row>
    <row r="1221" spans="1:14" s="107" customFormat="1" ht="13.2" x14ac:dyDescent="0.25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80">
        <v>11</v>
      </c>
      <c r="K1221" s="43">
        <f>'PRIHODI-za popuniti'!C446-'POSEBNI DIO-za popuniti'!K1205</f>
        <v>0</v>
      </c>
      <c r="L1221" s="43">
        <f>'PRIHODI-za popuniti'!D446-'POSEBNI DIO-za popuniti'!L1205</f>
        <v>0</v>
      </c>
      <c r="M1221" s="43">
        <f>'PRIHODI-za popuniti'!E446-'POSEBNI DIO-za popuniti'!M1205</f>
        <v>0</v>
      </c>
      <c r="N1221" s="104"/>
    </row>
    <row r="1222" spans="1:14" s="107" customFormat="1" ht="13.2" x14ac:dyDescent="0.25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5">
        <v>12</v>
      </c>
      <c r="K1222" s="43">
        <f>'PRIHODI-za popuniti'!C447-'POSEBNI DIO-za popuniti'!K1206</f>
        <v>0</v>
      </c>
      <c r="L1222" s="43">
        <f>'PRIHODI-za popuniti'!D447-'POSEBNI DIO-za popuniti'!L1206</f>
        <v>0</v>
      </c>
      <c r="M1222" s="43">
        <f>'PRIHODI-za popuniti'!E447-'POSEBNI DIO-za popuniti'!M1206</f>
        <v>0</v>
      </c>
      <c r="N1222" s="104"/>
    </row>
    <row r="1223" spans="1:14" s="107" customFormat="1" ht="13.2" x14ac:dyDescent="0.25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157">
        <v>5103</v>
      </c>
      <c r="K1223" s="43">
        <f>'PRIHODI-za popuniti'!C448-'POSEBNI DIO-za popuniti'!K1207</f>
        <v>0</v>
      </c>
      <c r="L1223" s="43">
        <f>'PRIHODI-za popuniti'!D448-'POSEBNI DIO-za popuniti'!L1207</f>
        <v>0</v>
      </c>
      <c r="M1223" s="43">
        <f>'PRIHODI-za popuniti'!E448-'POSEBNI DIO-za popuniti'!M1207</f>
        <v>0</v>
      </c>
      <c r="N1223" s="104"/>
    </row>
    <row r="1224" spans="1:14" s="107" customFormat="1" ht="13.2" x14ac:dyDescent="0.25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7">
        <v>526</v>
      </c>
      <c r="K1224" s="43">
        <f>'PRIHODI-za popuniti'!C449-'POSEBNI DIO-za popuniti'!K1208</f>
        <v>0</v>
      </c>
      <c r="L1224" s="43">
        <f>'PRIHODI-za popuniti'!D449-'POSEBNI DIO-za popuniti'!L1208</f>
        <v>0</v>
      </c>
      <c r="M1224" s="43">
        <f>'PRIHODI-za popuniti'!E449-'POSEBNI DIO-za popuniti'!M1208</f>
        <v>0</v>
      </c>
      <c r="N1224" s="104"/>
    </row>
    <row r="1225" spans="1:14" s="107" customFormat="1" ht="13.2" x14ac:dyDescent="0.25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527</v>
      </c>
      <c r="K1225" s="43">
        <f>'PRIHODI-za popuniti'!C450-'POSEBNI DIO-za popuniti'!K1209</f>
        <v>0</v>
      </c>
      <c r="L1225" s="43">
        <f>'PRIHODI-za popuniti'!D450-'POSEBNI DIO-za popuniti'!L1209</f>
        <v>0</v>
      </c>
      <c r="M1225" s="43">
        <f>'PRIHODI-za popuniti'!E450-'POSEBNI DIO-za popuniti'!M1209</f>
        <v>0</v>
      </c>
      <c r="N1225" s="104"/>
    </row>
    <row r="1226" spans="1:14" s="107" customFormat="1" ht="13.2" x14ac:dyDescent="0.25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5212</v>
      </c>
      <c r="K1226" s="43">
        <f>'PRIHODI-za popuniti'!C451-'POSEBNI DIO-za popuniti'!K1210</f>
        <v>0</v>
      </c>
      <c r="L1226" s="43">
        <f>'PRIHODI-za popuniti'!D451-'POSEBNI DIO-za popuniti'!L1210</f>
        <v>0</v>
      </c>
      <c r="M1226" s="43">
        <f>'PRIHODI-za popuniti'!E451-'POSEBNI DIO-za popuniti'!M1210</f>
        <v>0</v>
      </c>
      <c r="N1226" s="104"/>
    </row>
    <row r="1227" spans="1:14" s="107" customFormat="1" ht="13.2" x14ac:dyDescent="0.25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9">
        <v>3210</v>
      </c>
      <c r="K1227" s="43">
        <f>'PRIHODI-za popuniti'!C452-'POSEBNI DIO-za popuniti'!K1211</f>
        <v>0</v>
      </c>
      <c r="L1227" s="43">
        <f>'PRIHODI-za popuniti'!D452-'POSEBNI DIO-za popuniti'!L1211</f>
        <v>0</v>
      </c>
      <c r="M1227" s="43">
        <f>'PRIHODI-za popuniti'!E452-'POSEBNI DIO-za popuniti'!M1211</f>
        <v>0</v>
      </c>
      <c r="N1227" s="104"/>
    </row>
    <row r="1228" spans="1:14" s="107" customFormat="1" ht="13.2" x14ac:dyDescent="0.25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9">
        <v>4910</v>
      </c>
      <c r="K1228" s="43">
        <f>'PRIHODI-za popuniti'!C453-'POSEBNI DIO-za popuniti'!K1212</f>
        <v>0</v>
      </c>
      <c r="L1228" s="43">
        <f>'PRIHODI-za popuniti'!D453-'POSEBNI DIO-za popuniti'!L1212</f>
        <v>0</v>
      </c>
      <c r="M1228" s="43">
        <f>'PRIHODI-za popuniti'!E453-'POSEBNI DIO-za popuniti'!M1212</f>
        <v>0</v>
      </c>
      <c r="N1228" s="104"/>
    </row>
    <row r="1229" spans="1:14" s="107" customFormat="1" ht="13.2" x14ac:dyDescent="0.25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5410</v>
      </c>
      <c r="K1229" s="43">
        <f>'PRIHODI-za popuniti'!C454-'POSEBNI DIO-za popuniti'!K1213</f>
        <v>0</v>
      </c>
      <c r="L1229" s="43">
        <f>'PRIHODI-za popuniti'!D454-'POSEBNI DIO-za popuniti'!L1213</f>
        <v>0</v>
      </c>
      <c r="M1229" s="43">
        <f>'PRIHODI-za popuniti'!E454-'POSEBNI DIO-za popuniti'!M1213</f>
        <v>0</v>
      </c>
      <c r="N1229" s="104"/>
    </row>
    <row r="1230" spans="1:14" s="107" customFormat="1" ht="13.2" x14ac:dyDescent="0.25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6210</v>
      </c>
      <c r="K1230" s="43">
        <f>'PRIHODI-za popuniti'!C455-'POSEBNI DIO-za popuniti'!K1214</f>
        <v>0</v>
      </c>
      <c r="L1230" s="43">
        <f>'PRIHODI-za popuniti'!D455-'POSEBNI DIO-za popuniti'!L1214</f>
        <v>0</v>
      </c>
      <c r="M1230" s="43">
        <f>'PRIHODI-za popuniti'!E455-'POSEBNI DIO-za popuniti'!M1214</f>
        <v>0</v>
      </c>
      <c r="N1230" s="104"/>
    </row>
    <row r="1231" spans="1:14" s="107" customFormat="1" ht="13.2" x14ac:dyDescent="0.25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7210</v>
      </c>
      <c r="K1231" s="43">
        <f>'PRIHODI-za popuniti'!C456-'POSEBNI DIO-za popuniti'!K1215</f>
        <v>0</v>
      </c>
      <c r="L1231" s="43">
        <f>'PRIHODI-za popuniti'!D456-'POSEBNI DIO-za popuniti'!L1215</f>
        <v>0</v>
      </c>
      <c r="M1231" s="43">
        <f>'PRIHODI-za popuniti'!E456-'POSEBNI DIO-za popuniti'!M1215</f>
        <v>0</v>
      </c>
      <c r="N1231" s="104"/>
    </row>
    <row r="1232" spans="1:14" s="107" customFormat="1" ht="13.2" x14ac:dyDescent="0.25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8210</v>
      </c>
      <c r="K1232" s="43">
        <f>'PRIHODI-za popuniti'!C457-'POSEBNI DIO-za popuniti'!K1216</f>
        <v>0</v>
      </c>
      <c r="L1232" s="43">
        <f>'PRIHODI-za popuniti'!D457-'POSEBNI DIO-za popuniti'!L1216</f>
        <v>0</v>
      </c>
      <c r="M1232" s="43">
        <f>'PRIHODI-za popuniti'!E457-'POSEBNI DIO-za popuniti'!M1216</f>
        <v>0</v>
      </c>
      <c r="N1232" s="104"/>
    </row>
    <row r="1233" spans="1:14" s="107" customFormat="1" ht="13.2" x14ac:dyDescent="0.25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60" t="s">
        <v>102</v>
      </c>
      <c r="K1233" s="161">
        <f t="shared" ref="K1233:M1233" si="227">SUM(K1221:K1232)</f>
        <v>0</v>
      </c>
      <c r="L1233" s="161">
        <f t="shared" si="227"/>
        <v>0</v>
      </c>
      <c r="M1233" s="161">
        <f t="shared" si="227"/>
        <v>0</v>
      </c>
      <c r="N1233" s="104"/>
    </row>
    <row r="1234" spans="1:14" s="107" customFormat="1" ht="13.2" x14ac:dyDescent="0.25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59"/>
      <c r="K1234" s="152"/>
      <c r="L1234" s="152"/>
      <c r="M1234" s="152"/>
      <c r="N1234" s="104"/>
    </row>
    <row r="1235" spans="1:14" s="107" customFormat="1" ht="13.2" x14ac:dyDescent="0.25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59"/>
      <c r="K1235" s="152"/>
      <c r="L1235" s="152"/>
      <c r="M1235" s="152"/>
      <c r="N1235" s="104"/>
    </row>
    <row r="1236" spans="1:14" s="107" customFormat="1" ht="13.2" x14ac:dyDescent="0.25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3.2" x14ac:dyDescent="0.25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3.2" x14ac:dyDescent="0.25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3.2" x14ac:dyDescent="0.25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3.2" x14ac:dyDescent="0.25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3.2" x14ac:dyDescent="0.25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3.2" x14ac:dyDescent="0.25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3.2" x14ac:dyDescent="0.25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3.2" x14ac:dyDescent="0.25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3.2" x14ac:dyDescent="0.25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3.2" x14ac:dyDescent="0.25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3.2" x14ac:dyDescent="0.25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3.2" x14ac:dyDescent="0.25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3.2" x14ac:dyDescent="0.25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3.2" x14ac:dyDescent="0.25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3.2" x14ac:dyDescent="0.25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3.2" x14ac:dyDescent="0.25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3.2" x14ac:dyDescent="0.25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3.2" x14ac:dyDescent="0.25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3.2" x14ac:dyDescent="0.25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3.2" x14ac:dyDescent="0.25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3.2" x14ac:dyDescent="0.25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3.2" x14ac:dyDescent="0.25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3.2" x14ac:dyDescent="0.25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3.2" x14ac:dyDescent="0.25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3.2" x14ac:dyDescent="0.25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3.2" x14ac:dyDescent="0.25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3.2" x14ac:dyDescent="0.25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3.2" x14ac:dyDescent="0.25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3.2" x14ac:dyDescent="0.25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3.2" x14ac:dyDescent="0.25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3.2" x14ac:dyDescent="0.25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3.2" x14ac:dyDescent="0.25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3.2" x14ac:dyDescent="0.25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3.2" x14ac:dyDescent="0.25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3.2" x14ac:dyDescent="0.25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3.2" x14ac:dyDescent="0.25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3.2" x14ac:dyDescent="0.25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3.2" x14ac:dyDescent="0.25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3.2" x14ac:dyDescent="0.25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3.2" x14ac:dyDescent="0.25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3.2" x14ac:dyDescent="0.25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3.2" x14ac:dyDescent="0.25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3.2" x14ac:dyDescent="0.25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3.2" x14ac:dyDescent="0.25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3.2" x14ac:dyDescent="0.25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3.2" x14ac:dyDescent="0.25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3.2" x14ac:dyDescent="0.25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3.2" x14ac:dyDescent="0.25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4" customFormat="1" ht="13.2" x14ac:dyDescent="0.25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</row>
    <row r="1286" spans="1:14" s="104" customFormat="1" ht="13.2" x14ac:dyDescent="0.25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</row>
    <row r="1287" spans="1:14" s="104" customFormat="1" ht="13.2" x14ac:dyDescent="0.25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3.2" x14ac:dyDescent="0.25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3.2" x14ac:dyDescent="0.25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3.2" x14ac:dyDescent="0.25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3.2" x14ac:dyDescent="0.25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3.2" x14ac:dyDescent="0.25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3.2" x14ac:dyDescent="0.25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3.2" x14ac:dyDescent="0.25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3.2" x14ac:dyDescent="0.25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3.2" x14ac:dyDescent="0.25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3.2" x14ac:dyDescent="0.25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3.2" x14ac:dyDescent="0.25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3.2" x14ac:dyDescent="0.25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3.2" x14ac:dyDescent="0.25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3.2" x14ac:dyDescent="0.25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3.2" x14ac:dyDescent="0.25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3.2" x14ac:dyDescent="0.25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3.2" x14ac:dyDescent="0.25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3.2" x14ac:dyDescent="0.25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3.2" x14ac:dyDescent="0.25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3.2" x14ac:dyDescent="0.25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3.2" x14ac:dyDescent="0.25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3.2" x14ac:dyDescent="0.25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3.2" x14ac:dyDescent="0.25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3.2" x14ac:dyDescent="0.25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3.2" x14ac:dyDescent="0.25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3.2" x14ac:dyDescent="0.25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3.2" x14ac:dyDescent="0.25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3.2" x14ac:dyDescent="0.25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3.2" x14ac:dyDescent="0.25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3.2" x14ac:dyDescent="0.25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3.2" x14ac:dyDescent="0.25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3.2" x14ac:dyDescent="0.25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3.2" x14ac:dyDescent="0.25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3.2" x14ac:dyDescent="0.25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3.2" x14ac:dyDescent="0.25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3.2" x14ac:dyDescent="0.25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3.2" x14ac:dyDescent="0.25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3.2" x14ac:dyDescent="0.25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3.2" x14ac:dyDescent="0.25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3.2" x14ac:dyDescent="0.25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3.2" x14ac:dyDescent="0.25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3.2" x14ac:dyDescent="0.25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3.2" x14ac:dyDescent="0.25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3.2" x14ac:dyDescent="0.25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3.2" x14ac:dyDescent="0.25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3.2" x14ac:dyDescent="0.25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3.2" x14ac:dyDescent="0.25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3.2" x14ac:dyDescent="0.25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3.2" x14ac:dyDescent="0.25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3.2" x14ac:dyDescent="0.25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3.2" x14ac:dyDescent="0.25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3.2" x14ac:dyDescent="0.25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3.2" x14ac:dyDescent="0.25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3.2" x14ac:dyDescent="0.25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3.2" x14ac:dyDescent="0.25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3.2" x14ac:dyDescent="0.25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3.2" x14ac:dyDescent="0.25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3.2" x14ac:dyDescent="0.25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3.2" x14ac:dyDescent="0.25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3.2" x14ac:dyDescent="0.25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3.2" x14ac:dyDescent="0.25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3.2" x14ac:dyDescent="0.25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3.2" x14ac:dyDescent="0.25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3.2" x14ac:dyDescent="0.25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3.2" x14ac:dyDescent="0.25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3.2" x14ac:dyDescent="0.25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3.2" x14ac:dyDescent="0.25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3.2" x14ac:dyDescent="0.25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3.2" x14ac:dyDescent="0.25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3.2" x14ac:dyDescent="0.25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3.2" x14ac:dyDescent="0.25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3.2" x14ac:dyDescent="0.25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3.2" x14ac:dyDescent="0.25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3.2" x14ac:dyDescent="0.25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3.2" x14ac:dyDescent="0.25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3.2" x14ac:dyDescent="0.25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3.2" x14ac:dyDescent="0.25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3.2" x14ac:dyDescent="0.25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3.2" x14ac:dyDescent="0.25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3.2" x14ac:dyDescent="0.25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3.2" x14ac:dyDescent="0.25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3.2" x14ac:dyDescent="0.25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3.2" x14ac:dyDescent="0.25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3.2" x14ac:dyDescent="0.25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3.2" x14ac:dyDescent="0.25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3.2" x14ac:dyDescent="0.25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3.2" x14ac:dyDescent="0.25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3.2" x14ac:dyDescent="0.25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3.2" x14ac:dyDescent="0.25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3.2" x14ac:dyDescent="0.25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3.2" x14ac:dyDescent="0.25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3.2" x14ac:dyDescent="0.25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3.2" x14ac:dyDescent="0.25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3.2" x14ac:dyDescent="0.25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3.2" x14ac:dyDescent="0.25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3.2" x14ac:dyDescent="0.25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3.2" x14ac:dyDescent="0.25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3.2" x14ac:dyDescent="0.25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3.2" x14ac:dyDescent="0.25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3.2" x14ac:dyDescent="0.25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3.2" x14ac:dyDescent="0.25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3.2" x14ac:dyDescent="0.25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3.2" x14ac:dyDescent="0.25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3.2" x14ac:dyDescent="0.25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3.2" x14ac:dyDescent="0.25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3.2" x14ac:dyDescent="0.25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3.2" x14ac:dyDescent="0.25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3.2" x14ac:dyDescent="0.25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3.2" x14ac:dyDescent="0.25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3.2" x14ac:dyDescent="0.25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3.2" x14ac:dyDescent="0.25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3.2" x14ac:dyDescent="0.25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3.2" x14ac:dyDescent="0.25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3.2" x14ac:dyDescent="0.25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3.2" x14ac:dyDescent="0.25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3.2" x14ac:dyDescent="0.25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3.2" x14ac:dyDescent="0.25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3.2" x14ac:dyDescent="0.25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3.2" x14ac:dyDescent="0.25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3.2" x14ac:dyDescent="0.25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3.2" x14ac:dyDescent="0.25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3.2" x14ac:dyDescent="0.25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3.2" x14ac:dyDescent="0.25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3.2" x14ac:dyDescent="0.25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3.2" x14ac:dyDescent="0.25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3.2" x14ac:dyDescent="0.25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3.2" x14ac:dyDescent="0.25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3.2" x14ac:dyDescent="0.25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3.2" x14ac:dyDescent="0.25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3.2" x14ac:dyDescent="0.25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3.2" x14ac:dyDescent="0.25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3.2" x14ac:dyDescent="0.25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3.2" x14ac:dyDescent="0.25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3.2" x14ac:dyDescent="0.25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3.2" x14ac:dyDescent="0.25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3.2" x14ac:dyDescent="0.25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3.2" x14ac:dyDescent="0.25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3.2" x14ac:dyDescent="0.25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3.2" x14ac:dyDescent="0.25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3.2" x14ac:dyDescent="0.25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3.2" x14ac:dyDescent="0.25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3.2" x14ac:dyDescent="0.25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3.2" x14ac:dyDescent="0.25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3.2" x14ac:dyDescent="0.25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3.2" x14ac:dyDescent="0.25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3.2" x14ac:dyDescent="0.25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3.2" x14ac:dyDescent="0.25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3.2" x14ac:dyDescent="0.25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3.2" x14ac:dyDescent="0.25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3.2" x14ac:dyDescent="0.25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3.2" x14ac:dyDescent="0.25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3.2" x14ac:dyDescent="0.25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3.2" x14ac:dyDescent="0.25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3.2" x14ac:dyDescent="0.25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3.2" x14ac:dyDescent="0.25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3.2" x14ac:dyDescent="0.25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3.2" x14ac:dyDescent="0.25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3.2" x14ac:dyDescent="0.25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3.2" x14ac:dyDescent="0.25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3.2" x14ac:dyDescent="0.25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3.2" x14ac:dyDescent="0.25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3.2" x14ac:dyDescent="0.25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3.2" x14ac:dyDescent="0.25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3.2" x14ac:dyDescent="0.25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3.2" x14ac:dyDescent="0.25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3.2" x14ac:dyDescent="0.25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3.2" x14ac:dyDescent="0.25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3.2" x14ac:dyDescent="0.25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3.2" x14ac:dyDescent="0.25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3.2" x14ac:dyDescent="0.25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3.2" x14ac:dyDescent="0.25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3.2" x14ac:dyDescent="0.25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3.2" x14ac:dyDescent="0.25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3.2" x14ac:dyDescent="0.25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3.2" x14ac:dyDescent="0.25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3.2" x14ac:dyDescent="0.25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3.2" x14ac:dyDescent="0.25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3.2" x14ac:dyDescent="0.25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3.2" x14ac:dyDescent="0.25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3.2" x14ac:dyDescent="0.25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3.2" x14ac:dyDescent="0.25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3.2" x14ac:dyDescent="0.25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3.2" x14ac:dyDescent="0.25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3.2" x14ac:dyDescent="0.25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3.2" x14ac:dyDescent="0.25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3.2" x14ac:dyDescent="0.25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3.2" x14ac:dyDescent="0.25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3.2" x14ac:dyDescent="0.25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3.2" x14ac:dyDescent="0.25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3.2" x14ac:dyDescent="0.25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3.2" x14ac:dyDescent="0.25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3.2" x14ac:dyDescent="0.25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3.2" x14ac:dyDescent="0.25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3.2" x14ac:dyDescent="0.25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3.2" x14ac:dyDescent="0.25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3.2" x14ac:dyDescent="0.25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3.2" x14ac:dyDescent="0.25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3.2" x14ac:dyDescent="0.25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3.2" x14ac:dyDescent="0.25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3.2" x14ac:dyDescent="0.25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3.2" x14ac:dyDescent="0.25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3.2" x14ac:dyDescent="0.25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3.2" x14ac:dyDescent="0.25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3.2" x14ac:dyDescent="0.25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3.2" x14ac:dyDescent="0.25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3.2" x14ac:dyDescent="0.25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3.2" x14ac:dyDescent="0.25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3.2" x14ac:dyDescent="0.25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3.2" x14ac:dyDescent="0.25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3.2" x14ac:dyDescent="0.25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3.2" x14ac:dyDescent="0.25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3.2" x14ac:dyDescent="0.25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3.2" x14ac:dyDescent="0.25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3.2" x14ac:dyDescent="0.25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3.2" x14ac:dyDescent="0.25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3.2" x14ac:dyDescent="0.25">
      <c r="A1503" s="62"/>
      <c r="B1503" s="63"/>
      <c r="C1503" s="93"/>
      <c r="D1503" s="93"/>
      <c r="E1503" s="64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3.2" x14ac:dyDescent="0.25">
      <c r="A1504" s="62"/>
      <c r="B1504" s="63"/>
      <c r="C1504" s="93"/>
      <c r="D1504" s="93"/>
      <c r="E1504" s="64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3.2" x14ac:dyDescent="0.25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3.2" x14ac:dyDescent="0.25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3.2" x14ac:dyDescent="0.25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3.2" x14ac:dyDescent="0.25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3.2" x14ac:dyDescent="0.25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3.2" x14ac:dyDescent="0.25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3.2" x14ac:dyDescent="0.25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3.2" x14ac:dyDescent="0.25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3.2" x14ac:dyDescent="0.25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3.2" x14ac:dyDescent="0.25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3.2" x14ac:dyDescent="0.25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3.2" x14ac:dyDescent="0.25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3.2" x14ac:dyDescent="0.25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3.2" x14ac:dyDescent="0.25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3.2" x14ac:dyDescent="0.25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3.2" x14ac:dyDescent="0.25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3.2" x14ac:dyDescent="0.25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3.2" x14ac:dyDescent="0.25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3.2" x14ac:dyDescent="0.25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3.2" x14ac:dyDescent="0.25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3.2" x14ac:dyDescent="0.25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3.2" x14ac:dyDescent="0.25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3.2" x14ac:dyDescent="0.25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3.2" x14ac:dyDescent="0.25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3.2" x14ac:dyDescent="0.25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3.2" x14ac:dyDescent="0.25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3.2" x14ac:dyDescent="0.25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3.2" x14ac:dyDescent="0.25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3.2" x14ac:dyDescent="0.25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3.2" x14ac:dyDescent="0.25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3.2" x14ac:dyDescent="0.25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3.2" x14ac:dyDescent="0.25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3.2" x14ac:dyDescent="0.25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3.2" x14ac:dyDescent="0.25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3.2" x14ac:dyDescent="0.25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3.2" x14ac:dyDescent="0.25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3.2" x14ac:dyDescent="0.25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3.2" x14ac:dyDescent="0.25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3.2" x14ac:dyDescent="0.25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3.2" x14ac:dyDescent="0.25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3.2" x14ac:dyDescent="0.25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3.2" x14ac:dyDescent="0.25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3.2" x14ac:dyDescent="0.25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3.2" x14ac:dyDescent="0.25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3.2" x14ac:dyDescent="0.25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3.2" x14ac:dyDescent="0.25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3.2" x14ac:dyDescent="0.25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3.2" x14ac:dyDescent="0.25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3.2" x14ac:dyDescent="0.25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3.2" x14ac:dyDescent="0.25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3.2" x14ac:dyDescent="0.25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3.2" x14ac:dyDescent="0.25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3.2" x14ac:dyDescent="0.25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3.2" x14ac:dyDescent="0.25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3.2" x14ac:dyDescent="0.25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3.2" x14ac:dyDescent="0.25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3.2" x14ac:dyDescent="0.25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3.2" x14ac:dyDescent="0.25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3.2" x14ac:dyDescent="0.25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3.2" x14ac:dyDescent="0.25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3.2" x14ac:dyDescent="0.25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3.2" x14ac:dyDescent="0.25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3.2" x14ac:dyDescent="0.25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3.2" x14ac:dyDescent="0.25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3.2" x14ac:dyDescent="0.25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3.2" x14ac:dyDescent="0.25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3.2" x14ac:dyDescent="0.25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3.2" x14ac:dyDescent="0.25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3.2" x14ac:dyDescent="0.25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3.2" x14ac:dyDescent="0.25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3.2" x14ac:dyDescent="0.25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3.2" x14ac:dyDescent="0.25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3.2" x14ac:dyDescent="0.25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3.2" x14ac:dyDescent="0.25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3.2" x14ac:dyDescent="0.25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3.2" x14ac:dyDescent="0.25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3.2" x14ac:dyDescent="0.25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3.2" x14ac:dyDescent="0.25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3.2" x14ac:dyDescent="0.25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3.2" x14ac:dyDescent="0.25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3.2" x14ac:dyDescent="0.25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3.2" x14ac:dyDescent="0.25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3.2" x14ac:dyDescent="0.25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3.2" x14ac:dyDescent="0.25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3.2" x14ac:dyDescent="0.25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3.2" x14ac:dyDescent="0.25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3.2" x14ac:dyDescent="0.25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3.2" x14ac:dyDescent="0.25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3.2" x14ac:dyDescent="0.25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3.2" x14ac:dyDescent="0.25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3.2" x14ac:dyDescent="0.25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3.2" x14ac:dyDescent="0.25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3.2" x14ac:dyDescent="0.25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3.2" x14ac:dyDescent="0.25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3.2" x14ac:dyDescent="0.25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3.2" x14ac:dyDescent="0.25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3.2" x14ac:dyDescent="0.25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3.2" x14ac:dyDescent="0.25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3.2" x14ac:dyDescent="0.25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3.2" x14ac:dyDescent="0.25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3.2" x14ac:dyDescent="0.25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3.2" x14ac:dyDescent="0.25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3.2" x14ac:dyDescent="0.25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3.2" x14ac:dyDescent="0.25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3.2" x14ac:dyDescent="0.25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3.2" x14ac:dyDescent="0.25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3.2" x14ac:dyDescent="0.25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3.2" x14ac:dyDescent="0.25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3.2" x14ac:dyDescent="0.25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3.2" x14ac:dyDescent="0.25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3.2" x14ac:dyDescent="0.25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3.2" x14ac:dyDescent="0.25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3.2" x14ac:dyDescent="0.25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3.2" x14ac:dyDescent="0.25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3.2" x14ac:dyDescent="0.25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3.2" x14ac:dyDescent="0.25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3.2" x14ac:dyDescent="0.25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3.2" x14ac:dyDescent="0.25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3.2" x14ac:dyDescent="0.25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3.2" x14ac:dyDescent="0.25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3.2" x14ac:dyDescent="0.25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3.2" x14ac:dyDescent="0.25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3.2" x14ac:dyDescent="0.25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3.2" x14ac:dyDescent="0.25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3.2" x14ac:dyDescent="0.25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3.2" x14ac:dyDescent="0.25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3.2" x14ac:dyDescent="0.25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3.2" x14ac:dyDescent="0.25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3.2" x14ac:dyDescent="0.25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3.2" x14ac:dyDescent="0.25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3.2" x14ac:dyDescent="0.25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3.2" x14ac:dyDescent="0.25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3.2" x14ac:dyDescent="0.25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3.2" x14ac:dyDescent="0.25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3.2" x14ac:dyDescent="0.25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3.2" x14ac:dyDescent="0.25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3.2" x14ac:dyDescent="0.25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3.2" x14ac:dyDescent="0.25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3.2" x14ac:dyDescent="0.25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3.2" x14ac:dyDescent="0.25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3.2" x14ac:dyDescent="0.25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3.2" x14ac:dyDescent="0.25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3.2" x14ac:dyDescent="0.25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3.2" x14ac:dyDescent="0.25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3.2" x14ac:dyDescent="0.25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3.2" x14ac:dyDescent="0.25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3.2" x14ac:dyDescent="0.25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3.2" x14ac:dyDescent="0.25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3.2" x14ac:dyDescent="0.25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3.2" x14ac:dyDescent="0.25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3.2" x14ac:dyDescent="0.25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3.2" x14ac:dyDescent="0.25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3.2" x14ac:dyDescent="0.25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3.2" x14ac:dyDescent="0.25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3.2" x14ac:dyDescent="0.25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3.2" x14ac:dyDescent="0.25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3.2" x14ac:dyDescent="0.25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3.2" x14ac:dyDescent="0.25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3.2" x14ac:dyDescent="0.25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3.2" x14ac:dyDescent="0.25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3.2" x14ac:dyDescent="0.25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3.2" x14ac:dyDescent="0.25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3.2" x14ac:dyDescent="0.25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3.2" x14ac:dyDescent="0.25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3.2" x14ac:dyDescent="0.25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3.2" x14ac:dyDescent="0.25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3.2" x14ac:dyDescent="0.25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3.2" x14ac:dyDescent="0.25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3.2" x14ac:dyDescent="0.25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3.2" x14ac:dyDescent="0.25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3.2" x14ac:dyDescent="0.25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3.2" x14ac:dyDescent="0.25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3.2" x14ac:dyDescent="0.25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3.2" x14ac:dyDescent="0.25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3.2" x14ac:dyDescent="0.25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3.2" x14ac:dyDescent="0.25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3.2" x14ac:dyDescent="0.25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3.2" x14ac:dyDescent="0.25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3.2" x14ac:dyDescent="0.25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3.2" x14ac:dyDescent="0.25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3.2" x14ac:dyDescent="0.25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3.2" x14ac:dyDescent="0.25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3.2" x14ac:dyDescent="0.25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3.2" x14ac:dyDescent="0.25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3.2" x14ac:dyDescent="0.25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3.2" x14ac:dyDescent="0.25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3.2" x14ac:dyDescent="0.25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3.2" x14ac:dyDescent="0.25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3.2" x14ac:dyDescent="0.25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3.2" x14ac:dyDescent="0.25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3.2" x14ac:dyDescent="0.25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3.2" x14ac:dyDescent="0.25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3.2" x14ac:dyDescent="0.25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3.2" x14ac:dyDescent="0.25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3.2" x14ac:dyDescent="0.25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3.2" x14ac:dyDescent="0.25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3.2" x14ac:dyDescent="0.25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3.2" x14ac:dyDescent="0.25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3.2" x14ac:dyDescent="0.25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3.2" x14ac:dyDescent="0.25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3.2" x14ac:dyDescent="0.25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3.2" x14ac:dyDescent="0.25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3.2" x14ac:dyDescent="0.25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3.2" x14ac:dyDescent="0.25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3.2" x14ac:dyDescent="0.25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3.2" x14ac:dyDescent="0.25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3.2" x14ac:dyDescent="0.25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3.2" x14ac:dyDescent="0.25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3.2" x14ac:dyDescent="0.25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3.2" x14ac:dyDescent="0.25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3.2" x14ac:dyDescent="0.25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3.2" x14ac:dyDescent="0.25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3.2" x14ac:dyDescent="0.25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3.2" x14ac:dyDescent="0.25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3.2" x14ac:dyDescent="0.25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3.2" x14ac:dyDescent="0.25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3.2" x14ac:dyDescent="0.25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3.2" x14ac:dyDescent="0.25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3.2" x14ac:dyDescent="0.25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3.2" x14ac:dyDescent="0.25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3.2" x14ac:dyDescent="0.25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3.2" x14ac:dyDescent="0.25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3.2" x14ac:dyDescent="0.25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3.2" x14ac:dyDescent="0.25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3.2" x14ac:dyDescent="0.25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3.2" x14ac:dyDescent="0.25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3.2" x14ac:dyDescent="0.25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3.2" x14ac:dyDescent="0.25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3.2" x14ac:dyDescent="0.25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3.2" x14ac:dyDescent="0.25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3.2" x14ac:dyDescent="0.25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3.2" x14ac:dyDescent="0.25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3.2" x14ac:dyDescent="0.25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3.2" x14ac:dyDescent="0.25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3.2" x14ac:dyDescent="0.25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3.2" x14ac:dyDescent="0.25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3.2" x14ac:dyDescent="0.25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3.2" x14ac:dyDescent="0.25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3.2" x14ac:dyDescent="0.25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3.2" x14ac:dyDescent="0.25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3.2" x14ac:dyDescent="0.25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3.2" x14ac:dyDescent="0.25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3.2" x14ac:dyDescent="0.25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3.2" x14ac:dyDescent="0.25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3.2" x14ac:dyDescent="0.25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3.2" x14ac:dyDescent="0.25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3.2" x14ac:dyDescent="0.25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3.2" x14ac:dyDescent="0.25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3.2" x14ac:dyDescent="0.25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3.2" x14ac:dyDescent="0.25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3.2" x14ac:dyDescent="0.25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3.2" x14ac:dyDescent="0.25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3.2" x14ac:dyDescent="0.25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3.2" x14ac:dyDescent="0.25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3.2" x14ac:dyDescent="0.25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3.2" x14ac:dyDescent="0.25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3.2" x14ac:dyDescent="0.25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3.2" x14ac:dyDescent="0.25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3.2" x14ac:dyDescent="0.25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3.2" x14ac:dyDescent="0.25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3.2" x14ac:dyDescent="0.25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3.2" x14ac:dyDescent="0.25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3.2" x14ac:dyDescent="0.25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3.2" x14ac:dyDescent="0.25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3.2" x14ac:dyDescent="0.25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3.2" x14ac:dyDescent="0.25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3.2" x14ac:dyDescent="0.25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3.2" x14ac:dyDescent="0.25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3.2" x14ac:dyDescent="0.25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3.2" x14ac:dyDescent="0.25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3.2" x14ac:dyDescent="0.25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3.2" x14ac:dyDescent="0.25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3.2" x14ac:dyDescent="0.25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3.2" x14ac:dyDescent="0.25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3.2" x14ac:dyDescent="0.25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3.2" x14ac:dyDescent="0.25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3.2" x14ac:dyDescent="0.25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3.2" x14ac:dyDescent="0.25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3.2" x14ac:dyDescent="0.25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3.2" x14ac:dyDescent="0.25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3.2" x14ac:dyDescent="0.25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3.2" x14ac:dyDescent="0.25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3.2" x14ac:dyDescent="0.25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3.2" x14ac:dyDescent="0.25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3.2" x14ac:dyDescent="0.25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3.2" x14ac:dyDescent="0.25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3.2" x14ac:dyDescent="0.25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3.2" x14ac:dyDescent="0.25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3.2" x14ac:dyDescent="0.25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3.2" x14ac:dyDescent="0.25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3.2" x14ac:dyDescent="0.25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3.2" x14ac:dyDescent="0.25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3.2" x14ac:dyDescent="0.25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3.2" x14ac:dyDescent="0.25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3.2" x14ac:dyDescent="0.25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3.2" x14ac:dyDescent="0.25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3.2" x14ac:dyDescent="0.25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3.2" x14ac:dyDescent="0.25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3.2" x14ac:dyDescent="0.25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3.2" x14ac:dyDescent="0.25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3.2" x14ac:dyDescent="0.25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3.2" x14ac:dyDescent="0.25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3.2" x14ac:dyDescent="0.25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3.2" x14ac:dyDescent="0.25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3.2" x14ac:dyDescent="0.25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3.2" x14ac:dyDescent="0.25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3.2" x14ac:dyDescent="0.25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3.2" x14ac:dyDescent="0.25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3.2" x14ac:dyDescent="0.25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3.2" x14ac:dyDescent="0.25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3.2" x14ac:dyDescent="0.25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3.2" x14ac:dyDescent="0.25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3.2" x14ac:dyDescent="0.25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3.2" x14ac:dyDescent="0.25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3.2" x14ac:dyDescent="0.25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3.2" x14ac:dyDescent="0.25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3.2" x14ac:dyDescent="0.25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3.2" x14ac:dyDescent="0.25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3.2" x14ac:dyDescent="0.25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3.2" x14ac:dyDescent="0.25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3.2" x14ac:dyDescent="0.25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3.2" x14ac:dyDescent="0.25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3.2" x14ac:dyDescent="0.25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3.2" x14ac:dyDescent="0.25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3.2" x14ac:dyDescent="0.25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3.2" x14ac:dyDescent="0.25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3.2" x14ac:dyDescent="0.25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3.2" x14ac:dyDescent="0.25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3.2" x14ac:dyDescent="0.25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3.2" x14ac:dyDescent="0.25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3.2" x14ac:dyDescent="0.25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3.2" x14ac:dyDescent="0.25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3.2" x14ac:dyDescent="0.25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3.2" x14ac:dyDescent="0.25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3.2" x14ac:dyDescent="0.25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3.2" x14ac:dyDescent="0.25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3.2" x14ac:dyDescent="0.25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3.2" x14ac:dyDescent="0.25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3.2" x14ac:dyDescent="0.25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3.2" x14ac:dyDescent="0.25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3.2" x14ac:dyDescent="0.25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3.2" x14ac:dyDescent="0.25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3.2" x14ac:dyDescent="0.25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3.2" x14ac:dyDescent="0.25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3.2" x14ac:dyDescent="0.25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3.2" x14ac:dyDescent="0.25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3.2" x14ac:dyDescent="0.25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3.2" x14ac:dyDescent="0.25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3.2" x14ac:dyDescent="0.25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3.2" x14ac:dyDescent="0.25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3.2" x14ac:dyDescent="0.25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3.2" x14ac:dyDescent="0.25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3.2" x14ac:dyDescent="0.25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3.2" x14ac:dyDescent="0.25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3.2" x14ac:dyDescent="0.25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3.2" x14ac:dyDescent="0.25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3.2" x14ac:dyDescent="0.25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3.2" x14ac:dyDescent="0.25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3.2" x14ac:dyDescent="0.25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3.2" x14ac:dyDescent="0.25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3.2" x14ac:dyDescent="0.25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3.2" x14ac:dyDescent="0.25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3.2" x14ac:dyDescent="0.25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3.2" x14ac:dyDescent="0.25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3.2" x14ac:dyDescent="0.25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3.2" x14ac:dyDescent="0.25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3.2" x14ac:dyDescent="0.25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3.2" x14ac:dyDescent="0.25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3.2" x14ac:dyDescent="0.25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3.2" x14ac:dyDescent="0.25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3.2" x14ac:dyDescent="0.25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3.2" x14ac:dyDescent="0.25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3.2" x14ac:dyDescent="0.25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3.2" x14ac:dyDescent="0.25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3.2" x14ac:dyDescent="0.25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3.2" x14ac:dyDescent="0.25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3.2" x14ac:dyDescent="0.25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3.2" x14ac:dyDescent="0.25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3.2" x14ac:dyDescent="0.25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3.2" x14ac:dyDescent="0.25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3.2" x14ac:dyDescent="0.25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3.2" x14ac:dyDescent="0.25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3.2" x14ac:dyDescent="0.25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3.2" x14ac:dyDescent="0.25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3.2" x14ac:dyDescent="0.25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3.2" x14ac:dyDescent="0.25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3.2" x14ac:dyDescent="0.25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3.2" x14ac:dyDescent="0.25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3.2" x14ac:dyDescent="0.25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3.2" x14ac:dyDescent="0.25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3.2" x14ac:dyDescent="0.25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3.2" x14ac:dyDescent="0.25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3.2" x14ac:dyDescent="0.25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3.2" x14ac:dyDescent="0.25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3.2" x14ac:dyDescent="0.25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3.2" x14ac:dyDescent="0.25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3.2" x14ac:dyDescent="0.25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3.2" x14ac:dyDescent="0.25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3.2" x14ac:dyDescent="0.25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3.2" x14ac:dyDescent="0.25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3.2" x14ac:dyDescent="0.25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3.2" x14ac:dyDescent="0.25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3.2" x14ac:dyDescent="0.25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3.2" x14ac:dyDescent="0.25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3.2" x14ac:dyDescent="0.25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3.2" x14ac:dyDescent="0.25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3.2" x14ac:dyDescent="0.25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3.2" x14ac:dyDescent="0.25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3.2" x14ac:dyDescent="0.25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3.2" x14ac:dyDescent="0.25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3.2" x14ac:dyDescent="0.25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3.2" x14ac:dyDescent="0.25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3.2" x14ac:dyDescent="0.25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3.2" x14ac:dyDescent="0.25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3.2" x14ac:dyDescent="0.25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3.2" x14ac:dyDescent="0.25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3.2" x14ac:dyDescent="0.25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3.2" x14ac:dyDescent="0.25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3.2" x14ac:dyDescent="0.25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3.2" x14ac:dyDescent="0.25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3.2" x14ac:dyDescent="0.25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3.2" x14ac:dyDescent="0.25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3.2" x14ac:dyDescent="0.25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3.2" x14ac:dyDescent="0.25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3.2" x14ac:dyDescent="0.25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3.2" x14ac:dyDescent="0.25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3.2" x14ac:dyDescent="0.25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3.2" x14ac:dyDescent="0.25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3.2" x14ac:dyDescent="0.25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3.2" x14ac:dyDescent="0.25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3.2" x14ac:dyDescent="0.25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3.2" x14ac:dyDescent="0.25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3.2" x14ac:dyDescent="0.25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3.2" x14ac:dyDescent="0.25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3.2" x14ac:dyDescent="0.25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3.2" x14ac:dyDescent="0.25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3.2" x14ac:dyDescent="0.25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3.2" x14ac:dyDescent="0.25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3.2" x14ac:dyDescent="0.25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3.2" x14ac:dyDescent="0.25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3.2" x14ac:dyDescent="0.25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3.2" x14ac:dyDescent="0.25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3.2" x14ac:dyDescent="0.25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3.2" x14ac:dyDescent="0.25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3.2" x14ac:dyDescent="0.25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3.2" x14ac:dyDescent="0.25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3.2" x14ac:dyDescent="0.25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3.2" x14ac:dyDescent="0.25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3.2" x14ac:dyDescent="0.25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3.2" x14ac:dyDescent="0.25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3.2" x14ac:dyDescent="0.25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3.2" x14ac:dyDescent="0.25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3.2" x14ac:dyDescent="0.25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3.2" x14ac:dyDescent="0.25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3.2" x14ac:dyDescent="0.25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3.2" x14ac:dyDescent="0.25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3.2" x14ac:dyDescent="0.25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3.2" x14ac:dyDescent="0.25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3.2" x14ac:dyDescent="0.25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3.2" x14ac:dyDescent="0.25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3.2" x14ac:dyDescent="0.25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3.2" x14ac:dyDescent="0.25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3.2" x14ac:dyDescent="0.25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3.2" x14ac:dyDescent="0.25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3.2" x14ac:dyDescent="0.25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3.2" x14ac:dyDescent="0.25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3.2" x14ac:dyDescent="0.25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3.2" x14ac:dyDescent="0.25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3.2" x14ac:dyDescent="0.25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3.2" x14ac:dyDescent="0.25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3.2" x14ac:dyDescent="0.25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3.2" x14ac:dyDescent="0.25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3.2" x14ac:dyDescent="0.25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3.2" x14ac:dyDescent="0.25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3.2" x14ac:dyDescent="0.25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3.2" x14ac:dyDescent="0.25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3.2" x14ac:dyDescent="0.25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3.2" x14ac:dyDescent="0.25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3.2" x14ac:dyDescent="0.25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3.2" x14ac:dyDescent="0.25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3.2" x14ac:dyDescent="0.25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3.2" x14ac:dyDescent="0.25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3.2" x14ac:dyDescent="0.25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3.2" x14ac:dyDescent="0.25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3.2" x14ac:dyDescent="0.25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3.2" x14ac:dyDescent="0.25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3.2" x14ac:dyDescent="0.25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3.2" x14ac:dyDescent="0.25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3.2" x14ac:dyDescent="0.25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3.2" x14ac:dyDescent="0.25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3.2" x14ac:dyDescent="0.25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3.2" x14ac:dyDescent="0.25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3.2" x14ac:dyDescent="0.25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3.2" x14ac:dyDescent="0.25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3.2" x14ac:dyDescent="0.25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3.2" x14ac:dyDescent="0.25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3.2" x14ac:dyDescent="0.25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3.2" x14ac:dyDescent="0.25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3.2" x14ac:dyDescent="0.25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3.2" x14ac:dyDescent="0.25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3.2" x14ac:dyDescent="0.25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3.2" x14ac:dyDescent="0.25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3.2" x14ac:dyDescent="0.25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3.2" x14ac:dyDescent="0.25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3.2" x14ac:dyDescent="0.25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3.2" x14ac:dyDescent="0.25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3.2" x14ac:dyDescent="0.25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3.2" x14ac:dyDescent="0.25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3.2" x14ac:dyDescent="0.25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3.2" x14ac:dyDescent="0.25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3.2" x14ac:dyDescent="0.25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3.2" x14ac:dyDescent="0.25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3.2" x14ac:dyDescent="0.25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3.2" x14ac:dyDescent="0.25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3.2" x14ac:dyDescent="0.25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3.2" x14ac:dyDescent="0.25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3.2" x14ac:dyDescent="0.25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3.2" x14ac:dyDescent="0.25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3.2" x14ac:dyDescent="0.25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3.2" x14ac:dyDescent="0.25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3.2" x14ac:dyDescent="0.25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3.2" x14ac:dyDescent="0.25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3.2" x14ac:dyDescent="0.25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3.2" x14ac:dyDescent="0.25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3.2" x14ac:dyDescent="0.25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3.2" x14ac:dyDescent="0.25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3.2" x14ac:dyDescent="0.25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3.2" x14ac:dyDescent="0.25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3.2" x14ac:dyDescent="0.25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3.2" x14ac:dyDescent="0.25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3.2" x14ac:dyDescent="0.25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3.2" x14ac:dyDescent="0.25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3.2" x14ac:dyDescent="0.25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3.2" x14ac:dyDescent="0.25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3.2" x14ac:dyDescent="0.25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3.2" x14ac:dyDescent="0.25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3.2" x14ac:dyDescent="0.25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3.2" x14ac:dyDescent="0.25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3.2" x14ac:dyDescent="0.25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3.2" x14ac:dyDescent="0.25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3.2" x14ac:dyDescent="0.25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3.2" x14ac:dyDescent="0.25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3.2" x14ac:dyDescent="0.25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3.2" x14ac:dyDescent="0.25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3.2" x14ac:dyDescent="0.25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3.2" x14ac:dyDescent="0.25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3.2" x14ac:dyDescent="0.25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3.2" x14ac:dyDescent="0.25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3.2" x14ac:dyDescent="0.25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3.2" x14ac:dyDescent="0.25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3.2" x14ac:dyDescent="0.25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3.2" x14ac:dyDescent="0.25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3.2" x14ac:dyDescent="0.25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3.2" x14ac:dyDescent="0.25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3.2" x14ac:dyDescent="0.25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3.2" x14ac:dyDescent="0.25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3.2" x14ac:dyDescent="0.25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3.2" x14ac:dyDescent="0.25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3.2" x14ac:dyDescent="0.25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3.2" x14ac:dyDescent="0.25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3.2" x14ac:dyDescent="0.25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3.2" x14ac:dyDescent="0.25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3.2" x14ac:dyDescent="0.25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3.2" x14ac:dyDescent="0.25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3.2" x14ac:dyDescent="0.25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3.2" x14ac:dyDescent="0.25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3.2" x14ac:dyDescent="0.25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3.2" x14ac:dyDescent="0.25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3.2" x14ac:dyDescent="0.25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3.2" x14ac:dyDescent="0.25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3.2" x14ac:dyDescent="0.25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3.2" x14ac:dyDescent="0.25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3.2" x14ac:dyDescent="0.25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3.2" x14ac:dyDescent="0.25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3.2" x14ac:dyDescent="0.25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3.2" x14ac:dyDescent="0.25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3.2" x14ac:dyDescent="0.25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3.2" x14ac:dyDescent="0.25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3.2" x14ac:dyDescent="0.25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3.2" x14ac:dyDescent="0.25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3.2" x14ac:dyDescent="0.25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3.2" x14ac:dyDescent="0.25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3.2" x14ac:dyDescent="0.25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3.2" x14ac:dyDescent="0.25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3.2" x14ac:dyDescent="0.25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3.2" x14ac:dyDescent="0.25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3.2" x14ac:dyDescent="0.25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3.2" x14ac:dyDescent="0.25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3.2" x14ac:dyDescent="0.25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3.2" x14ac:dyDescent="0.25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3.2" x14ac:dyDescent="0.25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3.2" x14ac:dyDescent="0.25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3.2" x14ac:dyDescent="0.25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3.2" x14ac:dyDescent="0.25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3.2" x14ac:dyDescent="0.25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3.2" x14ac:dyDescent="0.25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3.2" x14ac:dyDescent="0.25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3.2" x14ac:dyDescent="0.25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3.2" x14ac:dyDescent="0.25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3.2" x14ac:dyDescent="0.25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3.2" x14ac:dyDescent="0.25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3.2" x14ac:dyDescent="0.25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3.2" x14ac:dyDescent="0.25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3.2" x14ac:dyDescent="0.25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3.2" x14ac:dyDescent="0.25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3.2" x14ac:dyDescent="0.25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3.2" x14ac:dyDescent="0.25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3.2" x14ac:dyDescent="0.25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3.2" x14ac:dyDescent="0.25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3.2" x14ac:dyDescent="0.25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3.2" x14ac:dyDescent="0.25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3.2" x14ac:dyDescent="0.25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3.2" x14ac:dyDescent="0.25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3.2" x14ac:dyDescent="0.25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3.2" x14ac:dyDescent="0.25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3.2" x14ac:dyDescent="0.25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3.2" x14ac:dyDescent="0.25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3.2" x14ac:dyDescent="0.25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3.2" x14ac:dyDescent="0.25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3.2" x14ac:dyDescent="0.25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3.2" x14ac:dyDescent="0.25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3.2" x14ac:dyDescent="0.25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3.2" x14ac:dyDescent="0.25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3.2" x14ac:dyDescent="0.25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3.2" x14ac:dyDescent="0.25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3.2" x14ac:dyDescent="0.25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3.2" x14ac:dyDescent="0.25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3.2" x14ac:dyDescent="0.25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3.2" x14ac:dyDescent="0.25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3.2" x14ac:dyDescent="0.25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3.2" x14ac:dyDescent="0.25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3.2" x14ac:dyDescent="0.25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3.2" x14ac:dyDescent="0.25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3.2" x14ac:dyDescent="0.25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3.2" x14ac:dyDescent="0.25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3.2" x14ac:dyDescent="0.25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3.2" x14ac:dyDescent="0.25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3.2" x14ac:dyDescent="0.25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3.2" x14ac:dyDescent="0.25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3.2" x14ac:dyDescent="0.25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3.2" x14ac:dyDescent="0.25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3.2" x14ac:dyDescent="0.25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3.2" x14ac:dyDescent="0.25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3.2" x14ac:dyDescent="0.25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3.2" x14ac:dyDescent="0.25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3.2" x14ac:dyDescent="0.25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3.2" x14ac:dyDescent="0.25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3.2" x14ac:dyDescent="0.25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3.2" x14ac:dyDescent="0.25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3.2" x14ac:dyDescent="0.25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3.2" x14ac:dyDescent="0.25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3.2" x14ac:dyDescent="0.25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3.2" x14ac:dyDescent="0.25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3.2" x14ac:dyDescent="0.25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3.2" x14ac:dyDescent="0.25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3.2" x14ac:dyDescent="0.25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3.2" x14ac:dyDescent="0.25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3.2" x14ac:dyDescent="0.25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3.2" x14ac:dyDescent="0.25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3.2" x14ac:dyDescent="0.25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3.2" x14ac:dyDescent="0.25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3.2" x14ac:dyDescent="0.25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3.2" x14ac:dyDescent="0.25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3.2" x14ac:dyDescent="0.25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3.2" x14ac:dyDescent="0.25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3.2" x14ac:dyDescent="0.25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3.2" x14ac:dyDescent="0.25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3.2" x14ac:dyDescent="0.25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3.2" x14ac:dyDescent="0.25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3.2" x14ac:dyDescent="0.25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3.2" x14ac:dyDescent="0.25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3.2" x14ac:dyDescent="0.25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3.2" x14ac:dyDescent="0.25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3.2" x14ac:dyDescent="0.25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3.2" x14ac:dyDescent="0.25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3.2" x14ac:dyDescent="0.25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3.2" x14ac:dyDescent="0.25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3.2" x14ac:dyDescent="0.25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3.2" x14ac:dyDescent="0.25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3.2" x14ac:dyDescent="0.25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3.2" x14ac:dyDescent="0.25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3.2" x14ac:dyDescent="0.25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3.2" x14ac:dyDescent="0.25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3.2" x14ac:dyDescent="0.25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3.2" x14ac:dyDescent="0.25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3.2" x14ac:dyDescent="0.25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3.2" x14ac:dyDescent="0.25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3.2" x14ac:dyDescent="0.25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3.2" x14ac:dyDescent="0.25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3.2" x14ac:dyDescent="0.25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3.2" x14ac:dyDescent="0.25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3.2" x14ac:dyDescent="0.25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3.2" x14ac:dyDescent="0.25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3.2" x14ac:dyDescent="0.25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3.2" x14ac:dyDescent="0.25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3.2" x14ac:dyDescent="0.25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3.2" x14ac:dyDescent="0.25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3.2" x14ac:dyDescent="0.25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3.2" x14ac:dyDescent="0.25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3.2" x14ac:dyDescent="0.25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3.2" x14ac:dyDescent="0.25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3.2" x14ac:dyDescent="0.25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3.2" x14ac:dyDescent="0.25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3.2" x14ac:dyDescent="0.25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3.2" x14ac:dyDescent="0.25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3.2" x14ac:dyDescent="0.25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3.2" x14ac:dyDescent="0.25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3.2" x14ac:dyDescent="0.25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3.2" x14ac:dyDescent="0.25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3.2" x14ac:dyDescent="0.25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3.2" x14ac:dyDescent="0.25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3.2" x14ac:dyDescent="0.25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3.2" x14ac:dyDescent="0.25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3.2" x14ac:dyDescent="0.25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3.2" x14ac:dyDescent="0.25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3.2" x14ac:dyDescent="0.25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3.2" x14ac:dyDescent="0.25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3.2" x14ac:dyDescent="0.25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3.2" x14ac:dyDescent="0.25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3.2" x14ac:dyDescent="0.25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3.2" x14ac:dyDescent="0.25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3.2" x14ac:dyDescent="0.25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3.2" x14ac:dyDescent="0.25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3.2" x14ac:dyDescent="0.25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3.2" x14ac:dyDescent="0.25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3.2" x14ac:dyDescent="0.25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3.2" x14ac:dyDescent="0.25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3.2" x14ac:dyDescent="0.25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3.2" x14ac:dyDescent="0.25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3.2" x14ac:dyDescent="0.25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3.2" x14ac:dyDescent="0.25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3.2" x14ac:dyDescent="0.25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3.2" x14ac:dyDescent="0.25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3.2" x14ac:dyDescent="0.25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3.2" x14ac:dyDescent="0.25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3.2" x14ac:dyDescent="0.25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3.2" x14ac:dyDescent="0.25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3.2" x14ac:dyDescent="0.25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3.2" x14ac:dyDescent="0.25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3.2" x14ac:dyDescent="0.25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3.2" x14ac:dyDescent="0.25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3.2" x14ac:dyDescent="0.25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3.2" x14ac:dyDescent="0.25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3.2" x14ac:dyDescent="0.25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3.2" x14ac:dyDescent="0.25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3.2" x14ac:dyDescent="0.25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3.2" x14ac:dyDescent="0.25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3.2" x14ac:dyDescent="0.25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3.2" x14ac:dyDescent="0.25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3.2" x14ac:dyDescent="0.25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3.2" x14ac:dyDescent="0.25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3.2" x14ac:dyDescent="0.25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3.2" x14ac:dyDescent="0.25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3.2" x14ac:dyDescent="0.25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3.2" x14ac:dyDescent="0.25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3.2" x14ac:dyDescent="0.25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3.2" x14ac:dyDescent="0.25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3.2" x14ac:dyDescent="0.25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3.2" x14ac:dyDescent="0.25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3.2" x14ac:dyDescent="0.25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3.2" x14ac:dyDescent="0.25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3.2" x14ac:dyDescent="0.25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3.2" x14ac:dyDescent="0.25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3.2" x14ac:dyDescent="0.25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3.2" x14ac:dyDescent="0.25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3.2" x14ac:dyDescent="0.25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3.2" x14ac:dyDescent="0.25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3.2" x14ac:dyDescent="0.25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3.2" x14ac:dyDescent="0.25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3.2" x14ac:dyDescent="0.25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3.2" x14ac:dyDescent="0.25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3.2" x14ac:dyDescent="0.25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3.2" x14ac:dyDescent="0.25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3.2" x14ac:dyDescent="0.25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3.2" x14ac:dyDescent="0.25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3.2" x14ac:dyDescent="0.25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3.2" x14ac:dyDescent="0.25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3.2" x14ac:dyDescent="0.25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3.2" x14ac:dyDescent="0.25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3.2" x14ac:dyDescent="0.25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3.2" x14ac:dyDescent="0.25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3.2" x14ac:dyDescent="0.25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3.2" x14ac:dyDescent="0.25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3.2" x14ac:dyDescent="0.25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3.2" x14ac:dyDescent="0.25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3.2" x14ac:dyDescent="0.25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3.2" x14ac:dyDescent="0.25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3.2" x14ac:dyDescent="0.25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3.2" x14ac:dyDescent="0.25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3.2" x14ac:dyDescent="0.25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3.2" x14ac:dyDescent="0.25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3.2" x14ac:dyDescent="0.25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3.2" x14ac:dyDescent="0.25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3.2" x14ac:dyDescent="0.25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3.2" x14ac:dyDescent="0.25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3.2" x14ac:dyDescent="0.25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3.2" x14ac:dyDescent="0.25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3.2" x14ac:dyDescent="0.25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3.2" x14ac:dyDescent="0.25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3.2" x14ac:dyDescent="0.25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3.2" x14ac:dyDescent="0.25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3.2" x14ac:dyDescent="0.25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3.2" x14ac:dyDescent="0.25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3.2" x14ac:dyDescent="0.25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3.2" x14ac:dyDescent="0.25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3.2" x14ac:dyDescent="0.25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3.2" x14ac:dyDescent="0.25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3.2" x14ac:dyDescent="0.25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3.2" x14ac:dyDescent="0.25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3.2" x14ac:dyDescent="0.25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3.2" x14ac:dyDescent="0.25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3.2" x14ac:dyDescent="0.25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3.2" x14ac:dyDescent="0.25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3.2" x14ac:dyDescent="0.25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3.2" x14ac:dyDescent="0.25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3.2" x14ac:dyDescent="0.25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3.2" x14ac:dyDescent="0.25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3.2" x14ac:dyDescent="0.25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3.2" x14ac:dyDescent="0.25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3.2" x14ac:dyDescent="0.25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3.2" x14ac:dyDescent="0.25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3.2" x14ac:dyDescent="0.25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3.2" x14ac:dyDescent="0.25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3.2" x14ac:dyDescent="0.25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3.2" x14ac:dyDescent="0.25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3.2" x14ac:dyDescent="0.25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3.2" x14ac:dyDescent="0.25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3.2" x14ac:dyDescent="0.25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3.2" x14ac:dyDescent="0.25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3.2" x14ac:dyDescent="0.25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3.2" x14ac:dyDescent="0.25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3.2" x14ac:dyDescent="0.25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3.2" x14ac:dyDescent="0.25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3.2" x14ac:dyDescent="0.25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3.2" x14ac:dyDescent="0.25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3.2" x14ac:dyDescent="0.25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3.2" x14ac:dyDescent="0.25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3.2" x14ac:dyDescent="0.25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3.2" x14ac:dyDescent="0.25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3.2" x14ac:dyDescent="0.25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3.2" x14ac:dyDescent="0.25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3.2" x14ac:dyDescent="0.25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3.2" x14ac:dyDescent="0.25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3.2" x14ac:dyDescent="0.25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3.2" x14ac:dyDescent="0.25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3.2" x14ac:dyDescent="0.25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3.2" x14ac:dyDescent="0.25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3.2" x14ac:dyDescent="0.25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3.2" x14ac:dyDescent="0.25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3.2" x14ac:dyDescent="0.25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3.2" x14ac:dyDescent="0.25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3.2" x14ac:dyDescent="0.25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3.2" x14ac:dyDescent="0.25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3.2" x14ac:dyDescent="0.25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3.2" x14ac:dyDescent="0.25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3.2" x14ac:dyDescent="0.25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3.2" x14ac:dyDescent="0.25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3.2" x14ac:dyDescent="0.25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3.2" x14ac:dyDescent="0.25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3.2" x14ac:dyDescent="0.25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3.2" x14ac:dyDescent="0.25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3.2" x14ac:dyDescent="0.25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3.2" x14ac:dyDescent="0.25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3.2" x14ac:dyDescent="0.25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3.2" x14ac:dyDescent="0.25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3.2" x14ac:dyDescent="0.25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3.2" x14ac:dyDescent="0.25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3.2" x14ac:dyDescent="0.25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3.2" x14ac:dyDescent="0.25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3.2" x14ac:dyDescent="0.25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3.2" x14ac:dyDescent="0.25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3.2" x14ac:dyDescent="0.25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3.2" x14ac:dyDescent="0.25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3.2" x14ac:dyDescent="0.25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3.2" x14ac:dyDescent="0.25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3.2" x14ac:dyDescent="0.25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3.2" x14ac:dyDescent="0.25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3.2" x14ac:dyDescent="0.25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3.2" x14ac:dyDescent="0.25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3.2" x14ac:dyDescent="0.25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3.2" x14ac:dyDescent="0.25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3.2" x14ac:dyDescent="0.25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3.2" x14ac:dyDescent="0.25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3.2" x14ac:dyDescent="0.25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3.2" x14ac:dyDescent="0.25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3.2" x14ac:dyDescent="0.25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3.2" x14ac:dyDescent="0.25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3.2" x14ac:dyDescent="0.25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3.2" x14ac:dyDescent="0.25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3.2" x14ac:dyDescent="0.25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3.2" x14ac:dyDescent="0.25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3.2" x14ac:dyDescent="0.25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3.2" x14ac:dyDescent="0.25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3.2" x14ac:dyDescent="0.25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3.2" x14ac:dyDescent="0.25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3.2" x14ac:dyDescent="0.25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3.2" x14ac:dyDescent="0.25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3.2" x14ac:dyDescent="0.25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3.2" x14ac:dyDescent="0.25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3.2" x14ac:dyDescent="0.25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3.2" x14ac:dyDescent="0.25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3.2" x14ac:dyDescent="0.25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3.2" x14ac:dyDescent="0.25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3.2" x14ac:dyDescent="0.25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3.2" x14ac:dyDescent="0.25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3.2" x14ac:dyDescent="0.25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3.2" x14ac:dyDescent="0.25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3.2" x14ac:dyDescent="0.25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3.2" x14ac:dyDescent="0.25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3.2" x14ac:dyDescent="0.25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3.2" x14ac:dyDescent="0.25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3.2" x14ac:dyDescent="0.25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3.2" x14ac:dyDescent="0.25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3.2" x14ac:dyDescent="0.25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3.2" x14ac:dyDescent="0.25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3.2" x14ac:dyDescent="0.25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3.2" x14ac:dyDescent="0.25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3.2" x14ac:dyDescent="0.25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3.2" x14ac:dyDescent="0.25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3.2" x14ac:dyDescent="0.25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3.2" x14ac:dyDescent="0.25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3.2" x14ac:dyDescent="0.25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3.2" x14ac:dyDescent="0.25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3.2" x14ac:dyDescent="0.25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3.2" x14ac:dyDescent="0.25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3.2" x14ac:dyDescent="0.25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3.2" x14ac:dyDescent="0.25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3.2" x14ac:dyDescent="0.25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3.2" x14ac:dyDescent="0.25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3.2" x14ac:dyDescent="0.25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3.2" x14ac:dyDescent="0.25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3.2" x14ac:dyDescent="0.25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3.2" x14ac:dyDescent="0.25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3.2" x14ac:dyDescent="0.25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3.2" x14ac:dyDescent="0.25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3.2" x14ac:dyDescent="0.25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3.2" x14ac:dyDescent="0.25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3.2" x14ac:dyDescent="0.25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3.2" x14ac:dyDescent="0.25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3.2" x14ac:dyDescent="0.25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3.2" x14ac:dyDescent="0.25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3.2" x14ac:dyDescent="0.25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3.2" x14ac:dyDescent="0.25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3.2" x14ac:dyDescent="0.25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3.2" x14ac:dyDescent="0.25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3.2" x14ac:dyDescent="0.25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3.2" x14ac:dyDescent="0.25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3.2" x14ac:dyDescent="0.25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3.2" x14ac:dyDescent="0.25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3.2" x14ac:dyDescent="0.25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3.2" x14ac:dyDescent="0.25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3.2" x14ac:dyDescent="0.25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3.2" x14ac:dyDescent="0.25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3.2" x14ac:dyDescent="0.25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3.2" x14ac:dyDescent="0.25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3.2" x14ac:dyDescent="0.25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3.2" x14ac:dyDescent="0.25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3.2" x14ac:dyDescent="0.25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3.2" x14ac:dyDescent="0.25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3.2" x14ac:dyDescent="0.25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3.2" x14ac:dyDescent="0.25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3.2" x14ac:dyDescent="0.25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3.2" x14ac:dyDescent="0.25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3.2" x14ac:dyDescent="0.25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3.2" x14ac:dyDescent="0.25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3.2" x14ac:dyDescent="0.25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3.2" x14ac:dyDescent="0.25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3.2" x14ac:dyDescent="0.25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3.2" x14ac:dyDescent="0.25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3.2" x14ac:dyDescent="0.25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3.2" x14ac:dyDescent="0.25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3.2" x14ac:dyDescent="0.25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3.2" x14ac:dyDescent="0.25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3.2" x14ac:dyDescent="0.25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3.2" x14ac:dyDescent="0.25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3.2" x14ac:dyDescent="0.25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3.2" x14ac:dyDescent="0.25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3.2" x14ac:dyDescent="0.25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3.2" x14ac:dyDescent="0.25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3.2" x14ac:dyDescent="0.25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3.2" x14ac:dyDescent="0.25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3.2" x14ac:dyDescent="0.25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3.2" x14ac:dyDescent="0.25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3.2" x14ac:dyDescent="0.25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3.2" x14ac:dyDescent="0.25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3.2" x14ac:dyDescent="0.25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3.2" x14ac:dyDescent="0.25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3.2" x14ac:dyDescent="0.25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3.2" x14ac:dyDescent="0.25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3.2" x14ac:dyDescent="0.25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3.2" x14ac:dyDescent="0.25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3.2" x14ac:dyDescent="0.25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3.2" x14ac:dyDescent="0.25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3.2" x14ac:dyDescent="0.25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3.2" x14ac:dyDescent="0.25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3.2" x14ac:dyDescent="0.25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3.2" x14ac:dyDescent="0.25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3.2" x14ac:dyDescent="0.25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3.2" x14ac:dyDescent="0.25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3.2" x14ac:dyDescent="0.25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3.2" x14ac:dyDescent="0.25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3.2" x14ac:dyDescent="0.25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3.2" x14ac:dyDescent="0.25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3.2" x14ac:dyDescent="0.25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3.2" x14ac:dyDescent="0.25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3.2" x14ac:dyDescent="0.25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3.2" x14ac:dyDescent="0.25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3.2" x14ac:dyDescent="0.25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3.2" x14ac:dyDescent="0.25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3.2" x14ac:dyDescent="0.25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3.2" x14ac:dyDescent="0.25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3.2" x14ac:dyDescent="0.25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3.2" x14ac:dyDescent="0.25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3.2" x14ac:dyDescent="0.25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3.2" x14ac:dyDescent="0.25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3.2" x14ac:dyDescent="0.25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3.2" x14ac:dyDescent="0.25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3.2" x14ac:dyDescent="0.25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3.2" x14ac:dyDescent="0.25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3.2" x14ac:dyDescent="0.25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3.2" x14ac:dyDescent="0.25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3.2" x14ac:dyDescent="0.25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3.2" x14ac:dyDescent="0.25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3.2" x14ac:dyDescent="0.25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3.2" x14ac:dyDescent="0.25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3.2" x14ac:dyDescent="0.25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3.2" x14ac:dyDescent="0.25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3.2" x14ac:dyDescent="0.25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3.2" x14ac:dyDescent="0.25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3.2" x14ac:dyDescent="0.25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3.2" x14ac:dyDescent="0.25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3.2" x14ac:dyDescent="0.25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3.2" x14ac:dyDescent="0.25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3.2" x14ac:dyDescent="0.25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3.2" x14ac:dyDescent="0.25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3.2" x14ac:dyDescent="0.25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3.2" x14ac:dyDescent="0.25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3.2" x14ac:dyDescent="0.25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3.2" x14ac:dyDescent="0.25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3.2" x14ac:dyDescent="0.25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3.2" x14ac:dyDescent="0.25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3.2" x14ac:dyDescent="0.25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3.2" x14ac:dyDescent="0.25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3.2" x14ac:dyDescent="0.25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3.2" x14ac:dyDescent="0.25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3.2" x14ac:dyDescent="0.25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3.2" x14ac:dyDescent="0.25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3.2" x14ac:dyDescent="0.25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3.2" x14ac:dyDescent="0.25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3.2" x14ac:dyDescent="0.25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3.2" x14ac:dyDescent="0.25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3.2" x14ac:dyDescent="0.25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3.2" x14ac:dyDescent="0.25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3.2" x14ac:dyDescent="0.25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3.2" x14ac:dyDescent="0.25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3.2" x14ac:dyDescent="0.25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3.2" x14ac:dyDescent="0.25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3.2" x14ac:dyDescent="0.25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3.2" x14ac:dyDescent="0.25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3.2" x14ac:dyDescent="0.25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3.2" x14ac:dyDescent="0.25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3.2" x14ac:dyDescent="0.25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3.2" x14ac:dyDescent="0.25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3.2" x14ac:dyDescent="0.25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3.2" x14ac:dyDescent="0.25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3.2" x14ac:dyDescent="0.25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3.2" x14ac:dyDescent="0.25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3.2" x14ac:dyDescent="0.25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3.2" x14ac:dyDescent="0.25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3.2" x14ac:dyDescent="0.25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3.2" x14ac:dyDescent="0.25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3.2" x14ac:dyDescent="0.25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3.2" x14ac:dyDescent="0.25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3.2" x14ac:dyDescent="0.25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3.2" x14ac:dyDescent="0.25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3.2" x14ac:dyDescent="0.25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3.2" x14ac:dyDescent="0.25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3.2" x14ac:dyDescent="0.25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3.2" x14ac:dyDescent="0.25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3.2" x14ac:dyDescent="0.25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3.2" x14ac:dyDescent="0.25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3.2" x14ac:dyDescent="0.25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3.2" x14ac:dyDescent="0.25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3.2" x14ac:dyDescent="0.25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3.2" x14ac:dyDescent="0.25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3.2" x14ac:dyDescent="0.25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3.2" x14ac:dyDescent="0.25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3.2" x14ac:dyDescent="0.25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3.2" x14ac:dyDescent="0.25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3.2" x14ac:dyDescent="0.25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3.2" x14ac:dyDescent="0.25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3.2" x14ac:dyDescent="0.25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3.2" x14ac:dyDescent="0.25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3.2" x14ac:dyDescent="0.25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3.2" x14ac:dyDescent="0.25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3.2" x14ac:dyDescent="0.25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3.2" x14ac:dyDescent="0.25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3.2" x14ac:dyDescent="0.25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3.2" x14ac:dyDescent="0.25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3.2" x14ac:dyDescent="0.25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3.2" x14ac:dyDescent="0.25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3.2" x14ac:dyDescent="0.25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3.2" x14ac:dyDescent="0.25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3.2" x14ac:dyDescent="0.25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3.2" x14ac:dyDescent="0.25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3.2" x14ac:dyDescent="0.25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3.2" x14ac:dyDescent="0.25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3.2" x14ac:dyDescent="0.25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3.2" x14ac:dyDescent="0.25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3.2" x14ac:dyDescent="0.25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3.2" x14ac:dyDescent="0.25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3.2" x14ac:dyDescent="0.25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3.2" x14ac:dyDescent="0.25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3.2" x14ac:dyDescent="0.25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3.2" x14ac:dyDescent="0.25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3.2" x14ac:dyDescent="0.25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3.2" x14ac:dyDescent="0.25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3.2" x14ac:dyDescent="0.25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3.2" x14ac:dyDescent="0.25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3.2" x14ac:dyDescent="0.25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3.2" x14ac:dyDescent="0.25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3.2" x14ac:dyDescent="0.25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3.2" x14ac:dyDescent="0.25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3.2" x14ac:dyDescent="0.25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3.2" x14ac:dyDescent="0.25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3.2" x14ac:dyDescent="0.25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3.2" x14ac:dyDescent="0.25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3.2" x14ac:dyDescent="0.25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3.2" x14ac:dyDescent="0.25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3.2" x14ac:dyDescent="0.25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3.2" x14ac:dyDescent="0.25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3.2" x14ac:dyDescent="0.25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3.2" x14ac:dyDescent="0.25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3.2" x14ac:dyDescent="0.25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3.2" x14ac:dyDescent="0.25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3.2" x14ac:dyDescent="0.25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3.2" x14ac:dyDescent="0.25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3.2" x14ac:dyDescent="0.25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3.2" x14ac:dyDescent="0.25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3.2" x14ac:dyDescent="0.25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3.2" x14ac:dyDescent="0.25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3.2" x14ac:dyDescent="0.25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3.2" x14ac:dyDescent="0.25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3.2" x14ac:dyDescent="0.25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3.2" x14ac:dyDescent="0.25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3.2" x14ac:dyDescent="0.25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3.2" x14ac:dyDescent="0.25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3.2" x14ac:dyDescent="0.25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3.2" x14ac:dyDescent="0.25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3.2" x14ac:dyDescent="0.25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3.2" x14ac:dyDescent="0.25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3.2" x14ac:dyDescent="0.25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3.2" x14ac:dyDescent="0.25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3.2" x14ac:dyDescent="0.25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3.2" x14ac:dyDescent="0.25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3.2" x14ac:dyDescent="0.25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3.2" x14ac:dyDescent="0.25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3.2" x14ac:dyDescent="0.25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3.2" x14ac:dyDescent="0.25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3.2" x14ac:dyDescent="0.25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3.2" x14ac:dyDescent="0.25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3.2" x14ac:dyDescent="0.25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3.2" x14ac:dyDescent="0.25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3.2" x14ac:dyDescent="0.25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3.2" x14ac:dyDescent="0.25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3.2" x14ac:dyDescent="0.25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3.2" x14ac:dyDescent="0.25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3.2" x14ac:dyDescent="0.25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3.2" x14ac:dyDescent="0.25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3.2" x14ac:dyDescent="0.25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3.2" x14ac:dyDescent="0.25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3.2" x14ac:dyDescent="0.25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3.2" x14ac:dyDescent="0.25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3.2" x14ac:dyDescent="0.25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3.2" x14ac:dyDescent="0.25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3.2" x14ac:dyDescent="0.25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3.2" x14ac:dyDescent="0.25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3.2" x14ac:dyDescent="0.25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3.2" x14ac:dyDescent="0.25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3.2" x14ac:dyDescent="0.25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3.2" x14ac:dyDescent="0.25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3.2" x14ac:dyDescent="0.25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3.2" x14ac:dyDescent="0.25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3.2" x14ac:dyDescent="0.25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3.2" x14ac:dyDescent="0.25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3.2" x14ac:dyDescent="0.25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3.2" x14ac:dyDescent="0.25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3.2" x14ac:dyDescent="0.25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3.2" x14ac:dyDescent="0.25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3.2" x14ac:dyDescent="0.25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3.2" x14ac:dyDescent="0.25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3.2" x14ac:dyDescent="0.25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3.2" x14ac:dyDescent="0.25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3.2" x14ac:dyDescent="0.25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3.2" x14ac:dyDescent="0.25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3.2" x14ac:dyDescent="0.25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3.2" x14ac:dyDescent="0.25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3.2" x14ac:dyDescent="0.25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3.2" x14ac:dyDescent="0.25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3.2" x14ac:dyDescent="0.25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3.2" x14ac:dyDescent="0.25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3.2" x14ac:dyDescent="0.25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3.2" x14ac:dyDescent="0.25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3.2" x14ac:dyDescent="0.25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3.2" x14ac:dyDescent="0.25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3.2" x14ac:dyDescent="0.25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3.2" x14ac:dyDescent="0.25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3.2" x14ac:dyDescent="0.25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3.2" x14ac:dyDescent="0.25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3.2" x14ac:dyDescent="0.25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3.2" x14ac:dyDescent="0.25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3.2" x14ac:dyDescent="0.25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3.2" x14ac:dyDescent="0.25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3.2" x14ac:dyDescent="0.25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3.2" x14ac:dyDescent="0.25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3.2" x14ac:dyDescent="0.25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3.2" x14ac:dyDescent="0.25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3.2" x14ac:dyDescent="0.25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3.2" x14ac:dyDescent="0.25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3.2" x14ac:dyDescent="0.25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3.2" x14ac:dyDescent="0.25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3.2" x14ac:dyDescent="0.25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3.2" x14ac:dyDescent="0.25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3.2" x14ac:dyDescent="0.25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3.2" x14ac:dyDescent="0.25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3.2" x14ac:dyDescent="0.25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3.2" x14ac:dyDescent="0.25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3.2" x14ac:dyDescent="0.25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3.2" x14ac:dyDescent="0.25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3.2" x14ac:dyDescent="0.25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3.2" x14ac:dyDescent="0.25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3.2" x14ac:dyDescent="0.25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3.2" x14ac:dyDescent="0.25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3.2" x14ac:dyDescent="0.25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3.2" x14ac:dyDescent="0.25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3.2" x14ac:dyDescent="0.25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3.2" x14ac:dyDescent="0.25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3.2" x14ac:dyDescent="0.25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3.2" x14ac:dyDescent="0.25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3.2" x14ac:dyDescent="0.25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3.2" x14ac:dyDescent="0.25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3.2" x14ac:dyDescent="0.25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3.2" x14ac:dyDescent="0.25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3.2" x14ac:dyDescent="0.25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3.2" x14ac:dyDescent="0.25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3.2" x14ac:dyDescent="0.25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3.2" x14ac:dyDescent="0.25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3.2" x14ac:dyDescent="0.25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3.2" x14ac:dyDescent="0.25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3.2" x14ac:dyDescent="0.25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3.2" x14ac:dyDescent="0.25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3.2" x14ac:dyDescent="0.25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3.2" x14ac:dyDescent="0.25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3.2" x14ac:dyDescent="0.25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3.2" x14ac:dyDescent="0.25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3.2" x14ac:dyDescent="0.25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3.2" x14ac:dyDescent="0.25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3.2" x14ac:dyDescent="0.25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3.2" x14ac:dyDescent="0.25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3.2" x14ac:dyDescent="0.25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3.2" x14ac:dyDescent="0.25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3.2" x14ac:dyDescent="0.25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3.2" x14ac:dyDescent="0.25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3.2" x14ac:dyDescent="0.25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3.2" x14ac:dyDescent="0.25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3.2" x14ac:dyDescent="0.25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3.2" x14ac:dyDescent="0.25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3.2" x14ac:dyDescent="0.25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3.2" x14ac:dyDescent="0.25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3.2" x14ac:dyDescent="0.25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3.2" x14ac:dyDescent="0.25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3.2" x14ac:dyDescent="0.25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3.2" x14ac:dyDescent="0.25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3.2" x14ac:dyDescent="0.25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3.2" x14ac:dyDescent="0.25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3.2" x14ac:dyDescent="0.25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3.2" x14ac:dyDescent="0.25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3.2" x14ac:dyDescent="0.25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3.2" x14ac:dyDescent="0.25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3.2" x14ac:dyDescent="0.25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3.2" x14ac:dyDescent="0.25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3.2" x14ac:dyDescent="0.25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3.2" x14ac:dyDescent="0.25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3.2" x14ac:dyDescent="0.25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3.2" x14ac:dyDescent="0.25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3.2" x14ac:dyDescent="0.25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3.2" x14ac:dyDescent="0.25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3.2" x14ac:dyDescent="0.25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3.2" x14ac:dyDescent="0.25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3.2" x14ac:dyDescent="0.25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3.2" x14ac:dyDescent="0.25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3.2" x14ac:dyDescent="0.25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3.2" x14ac:dyDescent="0.25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3.2" x14ac:dyDescent="0.25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3.2" x14ac:dyDescent="0.25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3.2" x14ac:dyDescent="0.25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3.2" x14ac:dyDescent="0.25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3.2" x14ac:dyDescent="0.25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3.2" x14ac:dyDescent="0.25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3.2" x14ac:dyDescent="0.25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3.2" x14ac:dyDescent="0.25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3.2" x14ac:dyDescent="0.25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3.2" x14ac:dyDescent="0.25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3.2" x14ac:dyDescent="0.25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3.2" x14ac:dyDescent="0.25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3.2" x14ac:dyDescent="0.25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3.2" x14ac:dyDescent="0.25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3.2" x14ac:dyDescent="0.25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3.2" x14ac:dyDescent="0.25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3.2" x14ac:dyDescent="0.25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3.2" x14ac:dyDescent="0.25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3.2" x14ac:dyDescent="0.25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3.2" x14ac:dyDescent="0.25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3.2" x14ac:dyDescent="0.25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3.2" x14ac:dyDescent="0.25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3.2" x14ac:dyDescent="0.25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3.2" x14ac:dyDescent="0.25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3.2" x14ac:dyDescent="0.25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3.2" x14ac:dyDescent="0.25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3.2" x14ac:dyDescent="0.25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3.2" x14ac:dyDescent="0.25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3.2" x14ac:dyDescent="0.25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3.2" x14ac:dyDescent="0.25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3.2" x14ac:dyDescent="0.25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3.2" x14ac:dyDescent="0.25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3.2" x14ac:dyDescent="0.25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3.2" x14ac:dyDescent="0.25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3.2" x14ac:dyDescent="0.25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3.2" x14ac:dyDescent="0.25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3.2" x14ac:dyDescent="0.25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3.2" x14ac:dyDescent="0.25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3.2" x14ac:dyDescent="0.25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3.2" x14ac:dyDescent="0.25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3.2" x14ac:dyDescent="0.25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3.2" x14ac:dyDescent="0.25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3.2" x14ac:dyDescent="0.25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3.2" x14ac:dyDescent="0.25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3.2" x14ac:dyDescent="0.25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3.2" x14ac:dyDescent="0.25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3.2" x14ac:dyDescent="0.25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3.2" x14ac:dyDescent="0.25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3.2" x14ac:dyDescent="0.25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3.2" x14ac:dyDescent="0.25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3.2" x14ac:dyDescent="0.25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3.2" x14ac:dyDescent="0.25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3.2" x14ac:dyDescent="0.25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3.2" x14ac:dyDescent="0.25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3.2" x14ac:dyDescent="0.25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3.2" x14ac:dyDescent="0.25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3.2" x14ac:dyDescent="0.25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3.2" x14ac:dyDescent="0.25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3.2" x14ac:dyDescent="0.25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3.2" x14ac:dyDescent="0.25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3.2" x14ac:dyDescent="0.25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3.2" x14ac:dyDescent="0.25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3.2" x14ac:dyDescent="0.25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3.2" x14ac:dyDescent="0.25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3.2" x14ac:dyDescent="0.25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3.2" x14ac:dyDescent="0.25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3.2" x14ac:dyDescent="0.25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3.2" x14ac:dyDescent="0.25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3.2" x14ac:dyDescent="0.25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3.2" x14ac:dyDescent="0.25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3.2" x14ac:dyDescent="0.25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3.2" x14ac:dyDescent="0.25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3.2" x14ac:dyDescent="0.25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3.2" x14ac:dyDescent="0.25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3.2" x14ac:dyDescent="0.25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3.2" x14ac:dyDescent="0.25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3.2" x14ac:dyDescent="0.25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3.2" x14ac:dyDescent="0.25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3.2" x14ac:dyDescent="0.25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3.2" x14ac:dyDescent="0.25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3.2" x14ac:dyDescent="0.25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3.2" x14ac:dyDescent="0.25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3.2" x14ac:dyDescent="0.25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3.2" x14ac:dyDescent="0.25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3.2" x14ac:dyDescent="0.25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3.2" x14ac:dyDescent="0.25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3.2" x14ac:dyDescent="0.25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3.2" x14ac:dyDescent="0.25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3.2" x14ac:dyDescent="0.25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3.2" x14ac:dyDescent="0.25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3.2" x14ac:dyDescent="0.25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3.2" x14ac:dyDescent="0.25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3.2" x14ac:dyDescent="0.25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3.2" x14ac:dyDescent="0.25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3.2" x14ac:dyDescent="0.25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3.2" x14ac:dyDescent="0.25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3.2" x14ac:dyDescent="0.25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3.2" x14ac:dyDescent="0.25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3.2" x14ac:dyDescent="0.25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3.2" x14ac:dyDescent="0.25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3.2" x14ac:dyDescent="0.25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3.2" x14ac:dyDescent="0.25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3.2" x14ac:dyDescent="0.25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3.2" x14ac:dyDescent="0.25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3.2" x14ac:dyDescent="0.25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3.2" x14ac:dyDescent="0.25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3.2" x14ac:dyDescent="0.25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3.2" x14ac:dyDescent="0.25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3.2" x14ac:dyDescent="0.25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3.2" x14ac:dyDescent="0.25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3.2" x14ac:dyDescent="0.25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3.2" x14ac:dyDescent="0.25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3.2" x14ac:dyDescent="0.25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3.2" x14ac:dyDescent="0.25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3.2" x14ac:dyDescent="0.25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3.2" x14ac:dyDescent="0.25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3.2" x14ac:dyDescent="0.25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3.2" x14ac:dyDescent="0.25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3.2" x14ac:dyDescent="0.25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3.2" x14ac:dyDescent="0.25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3.2" x14ac:dyDescent="0.25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3.2" x14ac:dyDescent="0.25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3.2" x14ac:dyDescent="0.25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3.2" x14ac:dyDescent="0.25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3.2" x14ac:dyDescent="0.25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3.2" x14ac:dyDescent="0.25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3.2" x14ac:dyDescent="0.25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3.2" x14ac:dyDescent="0.25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3.2" x14ac:dyDescent="0.25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3.2" x14ac:dyDescent="0.25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3.2" x14ac:dyDescent="0.25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3.2" x14ac:dyDescent="0.25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3.2" x14ac:dyDescent="0.25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3.2" x14ac:dyDescent="0.25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3.2" x14ac:dyDescent="0.25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3.2" x14ac:dyDescent="0.25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3.2" x14ac:dyDescent="0.25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3.2" x14ac:dyDescent="0.25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3.2" x14ac:dyDescent="0.25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3.2" x14ac:dyDescent="0.25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3.2" x14ac:dyDescent="0.25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3.2" x14ac:dyDescent="0.25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3.2" x14ac:dyDescent="0.25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3.2" x14ac:dyDescent="0.25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3.2" x14ac:dyDescent="0.25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3.2" x14ac:dyDescent="0.25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3.2" x14ac:dyDescent="0.25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3.2" x14ac:dyDescent="0.25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3.2" x14ac:dyDescent="0.25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3.2" x14ac:dyDescent="0.25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3.2" x14ac:dyDescent="0.25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3.2" x14ac:dyDescent="0.25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3.2" x14ac:dyDescent="0.25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3.2" x14ac:dyDescent="0.25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3.2" x14ac:dyDescent="0.25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3.2" x14ac:dyDescent="0.25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3.2" x14ac:dyDescent="0.25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3.2" x14ac:dyDescent="0.25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3.2" x14ac:dyDescent="0.25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3.2" x14ac:dyDescent="0.25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3.2" x14ac:dyDescent="0.25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3.2" x14ac:dyDescent="0.25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3.2" x14ac:dyDescent="0.25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3.2" x14ac:dyDescent="0.25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3.2" x14ac:dyDescent="0.25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3.2" x14ac:dyDescent="0.25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3.2" x14ac:dyDescent="0.25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3.2" x14ac:dyDescent="0.25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3.2" x14ac:dyDescent="0.25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3.2" x14ac:dyDescent="0.25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3.2" x14ac:dyDescent="0.25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3.2" x14ac:dyDescent="0.25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3.2" x14ac:dyDescent="0.25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3.2" x14ac:dyDescent="0.25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3.2" x14ac:dyDescent="0.25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3.2" x14ac:dyDescent="0.25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3.2" x14ac:dyDescent="0.25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3.2" x14ac:dyDescent="0.25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3.2" x14ac:dyDescent="0.25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3.2" x14ac:dyDescent="0.25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3.2" x14ac:dyDescent="0.25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3.2" x14ac:dyDescent="0.25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3.2" x14ac:dyDescent="0.25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3.2" x14ac:dyDescent="0.25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3.2" x14ac:dyDescent="0.25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3.2" x14ac:dyDescent="0.25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3.2" x14ac:dyDescent="0.25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3.2" x14ac:dyDescent="0.25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3.2" x14ac:dyDescent="0.25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3.2" x14ac:dyDescent="0.25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3.2" x14ac:dyDescent="0.25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3.2" x14ac:dyDescent="0.25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3.2" x14ac:dyDescent="0.25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3.2" x14ac:dyDescent="0.25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3.2" x14ac:dyDescent="0.25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3.2" x14ac:dyDescent="0.25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3.2" x14ac:dyDescent="0.25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3.2" x14ac:dyDescent="0.25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3.2" x14ac:dyDescent="0.25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3.2" x14ac:dyDescent="0.25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3.2" x14ac:dyDescent="0.25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3.2" x14ac:dyDescent="0.25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3.2" x14ac:dyDescent="0.25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3.2" x14ac:dyDescent="0.25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3.2" x14ac:dyDescent="0.25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3.2" x14ac:dyDescent="0.25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3.2" x14ac:dyDescent="0.25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3.2" x14ac:dyDescent="0.25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3.2" x14ac:dyDescent="0.25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3.2" x14ac:dyDescent="0.25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3.2" x14ac:dyDescent="0.25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3.2" x14ac:dyDescent="0.25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3.2" x14ac:dyDescent="0.25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3.2" x14ac:dyDescent="0.25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3.2" x14ac:dyDescent="0.25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3.2" x14ac:dyDescent="0.25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3.2" x14ac:dyDescent="0.25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3.2" x14ac:dyDescent="0.25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3.2" x14ac:dyDescent="0.25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3.2" x14ac:dyDescent="0.25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3.2" x14ac:dyDescent="0.25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3.2" x14ac:dyDescent="0.25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3.2" x14ac:dyDescent="0.25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3.2" x14ac:dyDescent="0.25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3.2" x14ac:dyDescent="0.25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3.2" x14ac:dyDescent="0.25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3.2" x14ac:dyDescent="0.25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3.2" x14ac:dyDescent="0.25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3.2" x14ac:dyDescent="0.25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3.2" x14ac:dyDescent="0.25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3.2" x14ac:dyDescent="0.25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3.2" x14ac:dyDescent="0.25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3.2" x14ac:dyDescent="0.25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3.2" x14ac:dyDescent="0.25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3.2" x14ac:dyDescent="0.25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3.2" x14ac:dyDescent="0.25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3.2" x14ac:dyDescent="0.25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3.2" x14ac:dyDescent="0.25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3.2" x14ac:dyDescent="0.25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3.2" x14ac:dyDescent="0.25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3.2" x14ac:dyDescent="0.25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3.2" x14ac:dyDescent="0.25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3.2" x14ac:dyDescent="0.25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3.2" x14ac:dyDescent="0.25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3.2" x14ac:dyDescent="0.25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3.2" x14ac:dyDescent="0.25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3.2" x14ac:dyDescent="0.25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3.2" x14ac:dyDescent="0.25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3.2" x14ac:dyDescent="0.25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3.2" x14ac:dyDescent="0.25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3.2" x14ac:dyDescent="0.25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3.2" x14ac:dyDescent="0.25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3.2" x14ac:dyDescent="0.25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3.2" x14ac:dyDescent="0.25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3.2" x14ac:dyDescent="0.25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3.2" x14ac:dyDescent="0.25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3.2" x14ac:dyDescent="0.25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3.2" x14ac:dyDescent="0.25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3.2" x14ac:dyDescent="0.25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3.2" x14ac:dyDescent="0.25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3.2" x14ac:dyDescent="0.25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3.2" x14ac:dyDescent="0.25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3.2" x14ac:dyDescent="0.25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3.2" x14ac:dyDescent="0.25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3.2" x14ac:dyDescent="0.25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3.2" x14ac:dyDescent="0.25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3.2" x14ac:dyDescent="0.25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3.2" x14ac:dyDescent="0.25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3.2" x14ac:dyDescent="0.25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3.2" x14ac:dyDescent="0.25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3.2" x14ac:dyDescent="0.25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3.2" x14ac:dyDescent="0.25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3.2" x14ac:dyDescent="0.25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3.2" x14ac:dyDescent="0.25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3.2" x14ac:dyDescent="0.25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3.2" x14ac:dyDescent="0.25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3.2" x14ac:dyDescent="0.25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3.2" x14ac:dyDescent="0.25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3.2" x14ac:dyDescent="0.25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3.2" x14ac:dyDescent="0.25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3.2" x14ac:dyDescent="0.25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3.2" x14ac:dyDescent="0.25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3.2" x14ac:dyDescent="0.25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3.2" x14ac:dyDescent="0.25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3.2" x14ac:dyDescent="0.25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3.2" x14ac:dyDescent="0.25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3.2" x14ac:dyDescent="0.25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3.2" x14ac:dyDescent="0.25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3.2" x14ac:dyDescent="0.25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3.2" x14ac:dyDescent="0.25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3.2" x14ac:dyDescent="0.25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3.2" x14ac:dyDescent="0.25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3.2" x14ac:dyDescent="0.25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3.2" x14ac:dyDescent="0.25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3.2" x14ac:dyDescent="0.25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3.2" x14ac:dyDescent="0.25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3.2" x14ac:dyDescent="0.25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3.2" x14ac:dyDescent="0.25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3.2" x14ac:dyDescent="0.25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3.2" x14ac:dyDescent="0.25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3.2" x14ac:dyDescent="0.25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3.2" x14ac:dyDescent="0.25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3.2" x14ac:dyDescent="0.25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3.2" x14ac:dyDescent="0.25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3.2" x14ac:dyDescent="0.25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3.2" x14ac:dyDescent="0.25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3.2" x14ac:dyDescent="0.25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3.2" x14ac:dyDescent="0.25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3.2" x14ac:dyDescent="0.25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3.2" x14ac:dyDescent="0.25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3.2" x14ac:dyDescent="0.25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3.2" x14ac:dyDescent="0.25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3.2" x14ac:dyDescent="0.25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3.2" x14ac:dyDescent="0.25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3.2" x14ac:dyDescent="0.25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3.2" x14ac:dyDescent="0.25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3.2" x14ac:dyDescent="0.25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3.2" x14ac:dyDescent="0.25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3.2" x14ac:dyDescent="0.25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3.2" x14ac:dyDescent="0.25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3.2" x14ac:dyDescent="0.25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3.2" x14ac:dyDescent="0.25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3.2" x14ac:dyDescent="0.25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3.2" x14ac:dyDescent="0.25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3.2" x14ac:dyDescent="0.25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3.2" x14ac:dyDescent="0.25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3.2" x14ac:dyDescent="0.25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3.2" x14ac:dyDescent="0.25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3.2" x14ac:dyDescent="0.25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3.2" x14ac:dyDescent="0.25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3.2" x14ac:dyDescent="0.25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3.2" x14ac:dyDescent="0.25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3.2" x14ac:dyDescent="0.25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3.2" x14ac:dyDescent="0.25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3.2" x14ac:dyDescent="0.25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3.2" x14ac:dyDescent="0.25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3.2" x14ac:dyDescent="0.25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3.2" x14ac:dyDescent="0.25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3.2" x14ac:dyDescent="0.25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3.2" x14ac:dyDescent="0.25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3.2" x14ac:dyDescent="0.25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3.2" x14ac:dyDescent="0.25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3.2" x14ac:dyDescent="0.25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3.2" x14ac:dyDescent="0.25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3.2" x14ac:dyDescent="0.25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3.2" x14ac:dyDescent="0.25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3.2" x14ac:dyDescent="0.25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3.2" x14ac:dyDescent="0.25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3.2" x14ac:dyDescent="0.25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3.2" x14ac:dyDescent="0.25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3.2" x14ac:dyDescent="0.25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3.2" x14ac:dyDescent="0.25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3.2" x14ac:dyDescent="0.25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3.2" x14ac:dyDescent="0.25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3.2" x14ac:dyDescent="0.25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3.2" x14ac:dyDescent="0.25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3.2" x14ac:dyDescent="0.25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3.2" x14ac:dyDescent="0.25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3.2" x14ac:dyDescent="0.25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3.2" x14ac:dyDescent="0.25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3.2" x14ac:dyDescent="0.25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3.2" x14ac:dyDescent="0.25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3.2" x14ac:dyDescent="0.25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3.2" x14ac:dyDescent="0.25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3.2" x14ac:dyDescent="0.25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3.2" x14ac:dyDescent="0.25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3.2" x14ac:dyDescent="0.25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3.2" x14ac:dyDescent="0.25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3.2" x14ac:dyDescent="0.25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3.2" x14ac:dyDescent="0.25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3.2" x14ac:dyDescent="0.25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3.2" x14ac:dyDescent="0.25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3.2" x14ac:dyDescent="0.25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3.2" x14ac:dyDescent="0.25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3.2" x14ac:dyDescent="0.25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3.2" x14ac:dyDescent="0.25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3.2" x14ac:dyDescent="0.25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3.2" x14ac:dyDescent="0.25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3.2" x14ac:dyDescent="0.25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3.2" x14ac:dyDescent="0.25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3.2" x14ac:dyDescent="0.25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3.2" x14ac:dyDescent="0.25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3.2" x14ac:dyDescent="0.25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3.2" x14ac:dyDescent="0.25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3.2" x14ac:dyDescent="0.25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3.2" x14ac:dyDescent="0.25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3.2" x14ac:dyDescent="0.25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3.2" x14ac:dyDescent="0.25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3.2" x14ac:dyDescent="0.25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3.2" x14ac:dyDescent="0.25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3.2" x14ac:dyDescent="0.25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3.2" x14ac:dyDescent="0.25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3.2" x14ac:dyDescent="0.25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3.2" x14ac:dyDescent="0.25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3.2" x14ac:dyDescent="0.25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3.2" x14ac:dyDescent="0.25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3.2" x14ac:dyDescent="0.25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3.2" x14ac:dyDescent="0.25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3.2" x14ac:dyDescent="0.25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3.2" x14ac:dyDescent="0.25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3.2" x14ac:dyDescent="0.25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3.2" x14ac:dyDescent="0.25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3.2" x14ac:dyDescent="0.25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3.2" x14ac:dyDescent="0.25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3.2" x14ac:dyDescent="0.25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3.2" x14ac:dyDescent="0.25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3.2" x14ac:dyDescent="0.25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3.2" x14ac:dyDescent="0.25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3.2" x14ac:dyDescent="0.25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3.2" x14ac:dyDescent="0.25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3.2" x14ac:dyDescent="0.25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3.2" x14ac:dyDescent="0.25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3.2" x14ac:dyDescent="0.25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3.2" x14ac:dyDescent="0.25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3.2" x14ac:dyDescent="0.25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3.2" x14ac:dyDescent="0.25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3.2" x14ac:dyDescent="0.25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3.2" x14ac:dyDescent="0.25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3.2" x14ac:dyDescent="0.25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3.2" x14ac:dyDescent="0.25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3.2" x14ac:dyDescent="0.25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3.2" x14ac:dyDescent="0.25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3.2" x14ac:dyDescent="0.25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3.2" x14ac:dyDescent="0.25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3.2" x14ac:dyDescent="0.25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3.2" x14ac:dyDescent="0.25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3.2" x14ac:dyDescent="0.25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3.2" x14ac:dyDescent="0.25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3.2" x14ac:dyDescent="0.25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3.2" x14ac:dyDescent="0.25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3.2" x14ac:dyDescent="0.25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3.2" x14ac:dyDescent="0.25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3.2" x14ac:dyDescent="0.25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3.2" x14ac:dyDescent="0.25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3.2" x14ac:dyDescent="0.25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3.2" x14ac:dyDescent="0.25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3.2" x14ac:dyDescent="0.25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3.2" x14ac:dyDescent="0.25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3.2" x14ac:dyDescent="0.25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3.2" x14ac:dyDescent="0.25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3.2" x14ac:dyDescent="0.25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3.2" x14ac:dyDescent="0.25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3.2" x14ac:dyDescent="0.25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3.2" x14ac:dyDescent="0.25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3.2" x14ac:dyDescent="0.25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3.2" x14ac:dyDescent="0.25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3.2" x14ac:dyDescent="0.25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3.2" x14ac:dyDescent="0.25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3.2" x14ac:dyDescent="0.25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3.2" x14ac:dyDescent="0.25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3.2" x14ac:dyDescent="0.25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3.2" x14ac:dyDescent="0.25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3.2" x14ac:dyDescent="0.25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3.2" x14ac:dyDescent="0.25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3.2" x14ac:dyDescent="0.25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3.2" x14ac:dyDescent="0.25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3.2" x14ac:dyDescent="0.25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3.2" x14ac:dyDescent="0.25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3.2" x14ac:dyDescent="0.25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3.2" x14ac:dyDescent="0.25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3.2" x14ac:dyDescent="0.25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3.2" x14ac:dyDescent="0.25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3.2" x14ac:dyDescent="0.25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3.2" x14ac:dyDescent="0.25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3.2" x14ac:dyDescent="0.25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3.2" x14ac:dyDescent="0.25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3.2" x14ac:dyDescent="0.25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3.2" x14ac:dyDescent="0.25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3.2" x14ac:dyDescent="0.25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3.2" x14ac:dyDescent="0.25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3.2" x14ac:dyDescent="0.25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3.2" x14ac:dyDescent="0.25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3.2" x14ac:dyDescent="0.25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3.2" x14ac:dyDescent="0.25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3.2" x14ac:dyDescent="0.25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3.2" x14ac:dyDescent="0.25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3.2" x14ac:dyDescent="0.25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3.2" x14ac:dyDescent="0.25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3.2" x14ac:dyDescent="0.25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3.2" x14ac:dyDescent="0.25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3.2" x14ac:dyDescent="0.25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3.2" x14ac:dyDescent="0.25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3.2" x14ac:dyDescent="0.25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3.2" x14ac:dyDescent="0.25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3.2" x14ac:dyDescent="0.25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3.2" x14ac:dyDescent="0.25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3.2" x14ac:dyDescent="0.25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3.2" x14ac:dyDescent="0.25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3.2" x14ac:dyDescent="0.25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3.2" x14ac:dyDescent="0.25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3.2" x14ac:dyDescent="0.25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3.2" x14ac:dyDescent="0.25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3.2" x14ac:dyDescent="0.25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3.2" x14ac:dyDescent="0.25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3.2" x14ac:dyDescent="0.25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3.2" x14ac:dyDescent="0.25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3.2" x14ac:dyDescent="0.25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3.2" x14ac:dyDescent="0.25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3.2" x14ac:dyDescent="0.25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3.2" x14ac:dyDescent="0.25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3.2" x14ac:dyDescent="0.25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3.2" x14ac:dyDescent="0.25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3.2" x14ac:dyDescent="0.25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3.2" x14ac:dyDescent="0.25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3.2" x14ac:dyDescent="0.25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3.2" x14ac:dyDescent="0.25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3.2" x14ac:dyDescent="0.25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3.2" x14ac:dyDescent="0.25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3.2" x14ac:dyDescent="0.25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3.2" x14ac:dyDescent="0.25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3.2" x14ac:dyDescent="0.25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3.2" x14ac:dyDescent="0.25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3.2" x14ac:dyDescent="0.25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3.2" x14ac:dyDescent="0.25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3.2" x14ac:dyDescent="0.25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3.2" x14ac:dyDescent="0.25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3.2" x14ac:dyDescent="0.25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3.2" x14ac:dyDescent="0.25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3.2" x14ac:dyDescent="0.25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3.2" x14ac:dyDescent="0.25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3.2" x14ac:dyDescent="0.25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3.2" x14ac:dyDescent="0.25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3.2" x14ac:dyDescent="0.25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3.2" x14ac:dyDescent="0.25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3.2" x14ac:dyDescent="0.25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3.2" x14ac:dyDescent="0.25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3.2" x14ac:dyDescent="0.25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3.2" x14ac:dyDescent="0.25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3.2" x14ac:dyDescent="0.25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3.2" x14ac:dyDescent="0.25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3.2" x14ac:dyDescent="0.25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3.2" x14ac:dyDescent="0.25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3.2" x14ac:dyDescent="0.25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3.2" x14ac:dyDescent="0.25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3.2" x14ac:dyDescent="0.25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3.2" x14ac:dyDescent="0.25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3.2" x14ac:dyDescent="0.25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3.2" x14ac:dyDescent="0.25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3.2" x14ac:dyDescent="0.25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3.2" x14ac:dyDescent="0.25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3.2" x14ac:dyDescent="0.25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3.2" x14ac:dyDescent="0.25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3.2" x14ac:dyDescent="0.25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3.2" x14ac:dyDescent="0.25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3.2" x14ac:dyDescent="0.25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3.2" x14ac:dyDescent="0.25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3.2" x14ac:dyDescent="0.25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3.2" x14ac:dyDescent="0.25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3.2" x14ac:dyDescent="0.25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3.2" x14ac:dyDescent="0.25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3.2" x14ac:dyDescent="0.25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3.2" x14ac:dyDescent="0.25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3.2" x14ac:dyDescent="0.25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3.2" x14ac:dyDescent="0.25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3.2" x14ac:dyDescent="0.25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3.2" x14ac:dyDescent="0.25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3.2" x14ac:dyDescent="0.25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3.2" x14ac:dyDescent="0.25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3.2" x14ac:dyDescent="0.25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3.2" x14ac:dyDescent="0.25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3.2" x14ac:dyDescent="0.25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3.2" x14ac:dyDescent="0.25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3.2" x14ac:dyDescent="0.25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3.2" x14ac:dyDescent="0.25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3.2" x14ac:dyDescent="0.25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3.2" x14ac:dyDescent="0.25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3.2" x14ac:dyDescent="0.25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3.2" x14ac:dyDescent="0.25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3.2" x14ac:dyDescent="0.25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3.2" x14ac:dyDescent="0.25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3.2" x14ac:dyDescent="0.25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3.2" x14ac:dyDescent="0.25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3.2" x14ac:dyDescent="0.25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3.2" x14ac:dyDescent="0.25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3.2" x14ac:dyDescent="0.25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3.2" x14ac:dyDescent="0.25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3.2" x14ac:dyDescent="0.25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3.2" x14ac:dyDescent="0.25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3.2" x14ac:dyDescent="0.25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3.2" x14ac:dyDescent="0.25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3.2" x14ac:dyDescent="0.25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3.2" x14ac:dyDescent="0.25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3.2" x14ac:dyDescent="0.25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3.2" x14ac:dyDescent="0.25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3.2" x14ac:dyDescent="0.25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3.2" x14ac:dyDescent="0.25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3.2" x14ac:dyDescent="0.25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3.2" x14ac:dyDescent="0.25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3.2" x14ac:dyDescent="0.25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3.2" x14ac:dyDescent="0.25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3.2" x14ac:dyDescent="0.25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3.2" x14ac:dyDescent="0.25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3.2" x14ac:dyDescent="0.25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3.2" x14ac:dyDescent="0.25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3.2" x14ac:dyDescent="0.25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3.2" x14ac:dyDescent="0.25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3.2" x14ac:dyDescent="0.25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3.2" x14ac:dyDescent="0.25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3.2" x14ac:dyDescent="0.25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3.2" x14ac:dyDescent="0.25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3.2" x14ac:dyDescent="0.25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3.2" x14ac:dyDescent="0.25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3.2" x14ac:dyDescent="0.25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3.2" x14ac:dyDescent="0.25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3.2" x14ac:dyDescent="0.25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3.2" x14ac:dyDescent="0.25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3.2" x14ac:dyDescent="0.25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3.2" x14ac:dyDescent="0.25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3.2" x14ac:dyDescent="0.25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3.2" x14ac:dyDescent="0.25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3.2" x14ac:dyDescent="0.25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3.2" x14ac:dyDescent="0.25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3.2" x14ac:dyDescent="0.25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3.2" x14ac:dyDescent="0.25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3.2" x14ac:dyDescent="0.25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3.2" x14ac:dyDescent="0.25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3.2" x14ac:dyDescent="0.25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3.2" x14ac:dyDescent="0.25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3.2" x14ac:dyDescent="0.25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3.2" x14ac:dyDescent="0.25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3.2" x14ac:dyDescent="0.25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3.2" x14ac:dyDescent="0.25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3.2" x14ac:dyDescent="0.25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3.2" x14ac:dyDescent="0.25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3.2" x14ac:dyDescent="0.25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3.2" x14ac:dyDescent="0.25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3.2" x14ac:dyDescent="0.25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3.2" x14ac:dyDescent="0.25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3.2" x14ac:dyDescent="0.25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3.2" x14ac:dyDescent="0.25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3.2" x14ac:dyDescent="0.25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3.2" x14ac:dyDescent="0.25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3.2" x14ac:dyDescent="0.25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3.2" x14ac:dyDescent="0.25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3.2" x14ac:dyDescent="0.25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3.2" x14ac:dyDescent="0.25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3.2" x14ac:dyDescent="0.25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3.2" x14ac:dyDescent="0.25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3.2" x14ac:dyDescent="0.25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3.2" x14ac:dyDescent="0.25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3.2" x14ac:dyDescent="0.25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3.2" x14ac:dyDescent="0.25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3.2" x14ac:dyDescent="0.25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3.2" x14ac:dyDescent="0.25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3.2" x14ac:dyDescent="0.25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3.2" x14ac:dyDescent="0.25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3.2" x14ac:dyDescent="0.25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3.2" x14ac:dyDescent="0.25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3.2" x14ac:dyDescent="0.25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3.2" x14ac:dyDescent="0.25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3.2" x14ac:dyDescent="0.25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3.2" x14ac:dyDescent="0.25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3.2" x14ac:dyDescent="0.25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3.2" x14ac:dyDescent="0.25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3.2" x14ac:dyDescent="0.25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3.2" x14ac:dyDescent="0.25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3.2" x14ac:dyDescent="0.25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3.2" x14ac:dyDescent="0.25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3.2" x14ac:dyDescent="0.25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3.2" x14ac:dyDescent="0.25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3.2" x14ac:dyDescent="0.25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3.2" x14ac:dyDescent="0.25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3.2" x14ac:dyDescent="0.25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3.2" x14ac:dyDescent="0.25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3.2" x14ac:dyDescent="0.25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3.2" x14ac:dyDescent="0.25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3.2" x14ac:dyDescent="0.25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3.2" x14ac:dyDescent="0.25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3.2" x14ac:dyDescent="0.25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3.2" x14ac:dyDescent="0.25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3.2" x14ac:dyDescent="0.25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3.2" x14ac:dyDescent="0.25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3.2" x14ac:dyDescent="0.25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3.2" x14ac:dyDescent="0.25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3.2" x14ac:dyDescent="0.25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3.2" x14ac:dyDescent="0.25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3.2" x14ac:dyDescent="0.25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3.2" x14ac:dyDescent="0.25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3.2" x14ac:dyDescent="0.25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3.2" x14ac:dyDescent="0.25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3.2" x14ac:dyDescent="0.25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3.2" x14ac:dyDescent="0.25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3.2" x14ac:dyDescent="0.25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3.2" x14ac:dyDescent="0.25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3.2" x14ac:dyDescent="0.25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3.2" x14ac:dyDescent="0.25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3.2" x14ac:dyDescent="0.25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3.2" x14ac:dyDescent="0.25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3.2" x14ac:dyDescent="0.25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3.2" x14ac:dyDescent="0.25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3.2" x14ac:dyDescent="0.25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3.2" x14ac:dyDescent="0.25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3.2" x14ac:dyDescent="0.25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3.2" x14ac:dyDescent="0.25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3.2" x14ac:dyDescent="0.25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3.2" x14ac:dyDescent="0.25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3.2" x14ac:dyDescent="0.25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3.2" x14ac:dyDescent="0.25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3.2" x14ac:dyDescent="0.25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3.2" x14ac:dyDescent="0.25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3.2" x14ac:dyDescent="0.25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3.2" x14ac:dyDescent="0.25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3.2" x14ac:dyDescent="0.25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3.2" x14ac:dyDescent="0.25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3.2" x14ac:dyDescent="0.25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3.2" x14ac:dyDescent="0.25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3.2" x14ac:dyDescent="0.25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3.2" x14ac:dyDescent="0.25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3.2" x14ac:dyDescent="0.25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3.2" x14ac:dyDescent="0.25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3.2" x14ac:dyDescent="0.25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3.2" x14ac:dyDescent="0.25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3.2" x14ac:dyDescent="0.25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3.2" x14ac:dyDescent="0.25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3.2" x14ac:dyDescent="0.25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3.2" x14ac:dyDescent="0.25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3.2" x14ac:dyDescent="0.25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3.2" x14ac:dyDescent="0.25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3.2" x14ac:dyDescent="0.25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3.2" x14ac:dyDescent="0.25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3.2" x14ac:dyDescent="0.25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3.2" x14ac:dyDescent="0.25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3.2" x14ac:dyDescent="0.25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3.2" x14ac:dyDescent="0.25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3.2" x14ac:dyDescent="0.25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3.2" x14ac:dyDescent="0.25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3.2" x14ac:dyDescent="0.25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3.2" x14ac:dyDescent="0.25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3.2" x14ac:dyDescent="0.25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3.2" x14ac:dyDescent="0.25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3.2" x14ac:dyDescent="0.25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3.2" x14ac:dyDescent="0.25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3.2" x14ac:dyDescent="0.25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3.2" x14ac:dyDescent="0.25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3.2" x14ac:dyDescent="0.25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3.2" x14ac:dyDescent="0.25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3.2" x14ac:dyDescent="0.25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3.2" x14ac:dyDescent="0.25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3.2" x14ac:dyDescent="0.25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3.2" x14ac:dyDescent="0.25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3.2" x14ac:dyDescent="0.25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3.2" x14ac:dyDescent="0.25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3.2" x14ac:dyDescent="0.25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3.2" x14ac:dyDescent="0.25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3.2" x14ac:dyDescent="0.25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3.2" x14ac:dyDescent="0.25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3.2" x14ac:dyDescent="0.25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3.2" x14ac:dyDescent="0.25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3.2" x14ac:dyDescent="0.25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3.2" x14ac:dyDescent="0.25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3.2" x14ac:dyDescent="0.25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3.2" x14ac:dyDescent="0.25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3.2" x14ac:dyDescent="0.25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3.2" x14ac:dyDescent="0.25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3.2" x14ac:dyDescent="0.25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3.2" x14ac:dyDescent="0.25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3.2" x14ac:dyDescent="0.25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3.2" x14ac:dyDescent="0.25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3.2" x14ac:dyDescent="0.25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3.2" x14ac:dyDescent="0.25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3.2" x14ac:dyDescent="0.25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3.2" x14ac:dyDescent="0.25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3.2" x14ac:dyDescent="0.25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3.2" x14ac:dyDescent="0.25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3.2" x14ac:dyDescent="0.25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3.2" x14ac:dyDescent="0.25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3.2" x14ac:dyDescent="0.25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3.2" x14ac:dyDescent="0.25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3.2" x14ac:dyDescent="0.25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3.2" x14ac:dyDescent="0.25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3.2" x14ac:dyDescent="0.25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3.2" x14ac:dyDescent="0.25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3.2" x14ac:dyDescent="0.25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3.2" x14ac:dyDescent="0.25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3.2" x14ac:dyDescent="0.25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3.2" x14ac:dyDescent="0.25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3.2" x14ac:dyDescent="0.25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3.2" x14ac:dyDescent="0.25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3.2" x14ac:dyDescent="0.25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3.2" x14ac:dyDescent="0.25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3.2" x14ac:dyDescent="0.25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3.2" x14ac:dyDescent="0.25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3.2" x14ac:dyDescent="0.25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3.2" x14ac:dyDescent="0.25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3.2" x14ac:dyDescent="0.25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3.2" x14ac:dyDescent="0.25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3.2" x14ac:dyDescent="0.25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3.2" x14ac:dyDescent="0.25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3.2" x14ac:dyDescent="0.25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3.2" x14ac:dyDescent="0.25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3.2" x14ac:dyDescent="0.25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3.2" x14ac:dyDescent="0.25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3.2" x14ac:dyDescent="0.25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3.2" x14ac:dyDescent="0.25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3.2" x14ac:dyDescent="0.25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3.2" x14ac:dyDescent="0.25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3.2" x14ac:dyDescent="0.25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3.2" x14ac:dyDescent="0.25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3.2" x14ac:dyDescent="0.25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3.2" x14ac:dyDescent="0.25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3.2" x14ac:dyDescent="0.25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3.2" x14ac:dyDescent="0.25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3.2" x14ac:dyDescent="0.25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3.2" x14ac:dyDescent="0.25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3.2" x14ac:dyDescent="0.25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3.2" x14ac:dyDescent="0.25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3.2" x14ac:dyDescent="0.25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3.2" x14ac:dyDescent="0.25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3.2" x14ac:dyDescent="0.25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3.2" x14ac:dyDescent="0.25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3.2" x14ac:dyDescent="0.25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3.2" x14ac:dyDescent="0.25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3.2" x14ac:dyDescent="0.25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3.2" x14ac:dyDescent="0.25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3.2" x14ac:dyDescent="0.25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3.2" x14ac:dyDescent="0.25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3.2" x14ac:dyDescent="0.25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3.2" x14ac:dyDescent="0.25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3.2" x14ac:dyDescent="0.25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3.2" x14ac:dyDescent="0.25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3.2" x14ac:dyDescent="0.25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3.2" x14ac:dyDescent="0.25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3.2" x14ac:dyDescent="0.25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3.2" x14ac:dyDescent="0.25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3.2" x14ac:dyDescent="0.25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3.2" x14ac:dyDescent="0.25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3.2" x14ac:dyDescent="0.25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3.2" x14ac:dyDescent="0.25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3.2" x14ac:dyDescent="0.25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3.2" x14ac:dyDescent="0.25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3.2" x14ac:dyDescent="0.25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3.2" x14ac:dyDescent="0.25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3.2" x14ac:dyDescent="0.25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3.2" x14ac:dyDescent="0.25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3.2" x14ac:dyDescent="0.25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3.2" x14ac:dyDescent="0.25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3.2" x14ac:dyDescent="0.25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3.2" x14ac:dyDescent="0.25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3.2" x14ac:dyDescent="0.25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3.2" x14ac:dyDescent="0.25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3.2" x14ac:dyDescent="0.25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3.2" x14ac:dyDescent="0.25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3.2" x14ac:dyDescent="0.25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3.2" x14ac:dyDescent="0.25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3.2" x14ac:dyDescent="0.25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3.2" x14ac:dyDescent="0.25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3.2" x14ac:dyDescent="0.25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3.2" x14ac:dyDescent="0.25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3.2" x14ac:dyDescent="0.25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3.2" x14ac:dyDescent="0.25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3.2" x14ac:dyDescent="0.25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3.2" x14ac:dyDescent="0.25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3.2" x14ac:dyDescent="0.25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3.2" x14ac:dyDescent="0.25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3.2" x14ac:dyDescent="0.25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3.2" x14ac:dyDescent="0.25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3.2" x14ac:dyDescent="0.25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3.2" x14ac:dyDescent="0.25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3.2" x14ac:dyDescent="0.25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3.2" x14ac:dyDescent="0.25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3.2" x14ac:dyDescent="0.25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3.2" x14ac:dyDescent="0.25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3.2" x14ac:dyDescent="0.25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3.2" x14ac:dyDescent="0.25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3.2" x14ac:dyDescent="0.25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3.2" x14ac:dyDescent="0.25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3.2" x14ac:dyDescent="0.25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3.2" x14ac:dyDescent="0.25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3.2" x14ac:dyDescent="0.25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3.2" x14ac:dyDescent="0.25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3.2" x14ac:dyDescent="0.25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3.2" x14ac:dyDescent="0.25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3.2" x14ac:dyDescent="0.25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3.2" x14ac:dyDescent="0.25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3.2" x14ac:dyDescent="0.25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3.2" x14ac:dyDescent="0.25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3.2" x14ac:dyDescent="0.25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3.2" x14ac:dyDescent="0.25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3.2" x14ac:dyDescent="0.25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3.2" x14ac:dyDescent="0.25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3.2" x14ac:dyDescent="0.25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3.2" x14ac:dyDescent="0.25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3.2" x14ac:dyDescent="0.25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3.2" x14ac:dyDescent="0.25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3.2" x14ac:dyDescent="0.25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3.2" x14ac:dyDescent="0.25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3.2" x14ac:dyDescent="0.25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3.2" x14ac:dyDescent="0.25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3.2" x14ac:dyDescent="0.25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3.2" x14ac:dyDescent="0.25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3.2" x14ac:dyDescent="0.25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3.2" x14ac:dyDescent="0.25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3.2" x14ac:dyDescent="0.25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3.2" x14ac:dyDescent="0.25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3.2" x14ac:dyDescent="0.25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3.2" x14ac:dyDescent="0.25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3.2" x14ac:dyDescent="0.25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3.2" x14ac:dyDescent="0.25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3.2" x14ac:dyDescent="0.25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3.2" x14ac:dyDescent="0.25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3.2" x14ac:dyDescent="0.25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3.2" x14ac:dyDescent="0.25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3.2" x14ac:dyDescent="0.25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3.2" x14ac:dyDescent="0.25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3.2" x14ac:dyDescent="0.25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3.2" x14ac:dyDescent="0.25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3.2" x14ac:dyDescent="0.25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3.2" x14ac:dyDescent="0.25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3.2" x14ac:dyDescent="0.25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3.2" x14ac:dyDescent="0.25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3.2" x14ac:dyDescent="0.25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3.2" x14ac:dyDescent="0.25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3.2" x14ac:dyDescent="0.25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3.2" x14ac:dyDescent="0.25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3.2" x14ac:dyDescent="0.25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3.2" x14ac:dyDescent="0.25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3.2" x14ac:dyDescent="0.25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3.2" x14ac:dyDescent="0.25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3.2" x14ac:dyDescent="0.25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3.2" x14ac:dyDescent="0.25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3.2" x14ac:dyDescent="0.25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3.2" x14ac:dyDescent="0.25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3.2" x14ac:dyDescent="0.25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3.2" x14ac:dyDescent="0.25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3.2" x14ac:dyDescent="0.25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3.2" x14ac:dyDescent="0.25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3.2" x14ac:dyDescent="0.25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3.2" x14ac:dyDescent="0.25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3.2" x14ac:dyDescent="0.25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3.2" x14ac:dyDescent="0.25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3.2" x14ac:dyDescent="0.25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3.2" x14ac:dyDescent="0.25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3.2" x14ac:dyDescent="0.25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3.2" x14ac:dyDescent="0.25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3.2" x14ac:dyDescent="0.25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3.2" x14ac:dyDescent="0.25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3.2" x14ac:dyDescent="0.25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3.2" x14ac:dyDescent="0.25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3.2" x14ac:dyDescent="0.25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3.2" x14ac:dyDescent="0.25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3.2" x14ac:dyDescent="0.25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3.2" x14ac:dyDescent="0.25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3.2" x14ac:dyDescent="0.25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3.2" x14ac:dyDescent="0.25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3.2" x14ac:dyDescent="0.25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3.2" x14ac:dyDescent="0.25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3.2" x14ac:dyDescent="0.25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3.2" x14ac:dyDescent="0.25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3.2" x14ac:dyDescent="0.25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3.2" x14ac:dyDescent="0.25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3.2" x14ac:dyDescent="0.25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3.2" x14ac:dyDescent="0.25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3.2" x14ac:dyDescent="0.25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3.2" x14ac:dyDescent="0.25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3.2" x14ac:dyDescent="0.25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3.2" x14ac:dyDescent="0.25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3.2" x14ac:dyDescent="0.25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3.2" x14ac:dyDescent="0.25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3.2" x14ac:dyDescent="0.25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3.2" x14ac:dyDescent="0.25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3.2" x14ac:dyDescent="0.25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3.2" x14ac:dyDescent="0.25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3.2" x14ac:dyDescent="0.25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3.2" x14ac:dyDescent="0.25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3.2" x14ac:dyDescent="0.25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3.2" x14ac:dyDescent="0.25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3.2" x14ac:dyDescent="0.25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3.2" x14ac:dyDescent="0.25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3.2" x14ac:dyDescent="0.25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3.2" x14ac:dyDescent="0.25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3.2" x14ac:dyDescent="0.25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3.2" x14ac:dyDescent="0.25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3.2" x14ac:dyDescent="0.25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3.2" x14ac:dyDescent="0.25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3.2" x14ac:dyDescent="0.25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3.2" x14ac:dyDescent="0.25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3.2" x14ac:dyDescent="0.25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3.2" x14ac:dyDescent="0.25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3.2" x14ac:dyDescent="0.25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3.2" x14ac:dyDescent="0.25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3.2" x14ac:dyDescent="0.25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3.2" x14ac:dyDescent="0.25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3.2" x14ac:dyDescent="0.25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3.2" x14ac:dyDescent="0.25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3.2" x14ac:dyDescent="0.25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3.2" x14ac:dyDescent="0.25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3.2" x14ac:dyDescent="0.25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3.2" x14ac:dyDescent="0.25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3.2" x14ac:dyDescent="0.25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3.2" x14ac:dyDescent="0.25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3.2" x14ac:dyDescent="0.25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3.2" x14ac:dyDescent="0.25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3.2" x14ac:dyDescent="0.25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3.2" x14ac:dyDescent="0.25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3.2" x14ac:dyDescent="0.25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3.2" x14ac:dyDescent="0.25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3.2" x14ac:dyDescent="0.25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3.2" x14ac:dyDescent="0.25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3.2" x14ac:dyDescent="0.25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3.2" x14ac:dyDescent="0.25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3.2" x14ac:dyDescent="0.25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3.2" x14ac:dyDescent="0.25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3.2" x14ac:dyDescent="0.25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3.2" x14ac:dyDescent="0.25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3.2" x14ac:dyDescent="0.25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3.2" x14ac:dyDescent="0.25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3.2" x14ac:dyDescent="0.25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3.2" x14ac:dyDescent="0.25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3.2" x14ac:dyDescent="0.25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3.2" x14ac:dyDescent="0.25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3.2" x14ac:dyDescent="0.25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3.2" x14ac:dyDescent="0.25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3.2" x14ac:dyDescent="0.25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3.2" x14ac:dyDescent="0.25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3.2" x14ac:dyDescent="0.25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3.2" x14ac:dyDescent="0.25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3.2" x14ac:dyDescent="0.25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3.2" x14ac:dyDescent="0.25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3.2" x14ac:dyDescent="0.25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3.2" x14ac:dyDescent="0.25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3.2" x14ac:dyDescent="0.25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3.2" x14ac:dyDescent="0.25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3.2" x14ac:dyDescent="0.25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3.2" x14ac:dyDescent="0.25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3.2" x14ac:dyDescent="0.25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3.2" x14ac:dyDescent="0.25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3.2" x14ac:dyDescent="0.25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3.2" x14ac:dyDescent="0.25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3.2" x14ac:dyDescent="0.25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3.2" x14ac:dyDescent="0.25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3.2" x14ac:dyDescent="0.25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3.2" x14ac:dyDescent="0.25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3.2" x14ac:dyDescent="0.25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3.2" x14ac:dyDescent="0.25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3.2" x14ac:dyDescent="0.25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3.2" x14ac:dyDescent="0.25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3.2" x14ac:dyDescent="0.25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3.2" x14ac:dyDescent="0.25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3.2" x14ac:dyDescent="0.25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3.2" x14ac:dyDescent="0.25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3.2" x14ac:dyDescent="0.25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3.2" x14ac:dyDescent="0.25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3.2" x14ac:dyDescent="0.25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3.2" x14ac:dyDescent="0.25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3.2" x14ac:dyDescent="0.25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3.2" x14ac:dyDescent="0.25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3.2" x14ac:dyDescent="0.25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3.2" x14ac:dyDescent="0.25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3.2" x14ac:dyDescent="0.25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3.2" x14ac:dyDescent="0.25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3.2" x14ac:dyDescent="0.25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3.2" x14ac:dyDescent="0.25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3.2" x14ac:dyDescent="0.25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3.2" x14ac:dyDescent="0.25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3.2" x14ac:dyDescent="0.25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3.2" x14ac:dyDescent="0.25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3.2" x14ac:dyDescent="0.25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3.2" x14ac:dyDescent="0.25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3.2" x14ac:dyDescent="0.25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3.2" x14ac:dyDescent="0.25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3.2" x14ac:dyDescent="0.25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3.2" x14ac:dyDescent="0.25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3.2" x14ac:dyDescent="0.25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3.2" x14ac:dyDescent="0.25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3.2" x14ac:dyDescent="0.25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3.2" x14ac:dyDescent="0.25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3.2" x14ac:dyDescent="0.25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3.2" x14ac:dyDescent="0.25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3.2" x14ac:dyDescent="0.25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3.2" x14ac:dyDescent="0.25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3.2" x14ac:dyDescent="0.25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3.2" x14ac:dyDescent="0.25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3.2" x14ac:dyDescent="0.25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3.2" x14ac:dyDescent="0.25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3.2" x14ac:dyDescent="0.25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3.2" x14ac:dyDescent="0.25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3.2" x14ac:dyDescent="0.25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3.2" x14ac:dyDescent="0.25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3.2" x14ac:dyDescent="0.25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3.2" x14ac:dyDescent="0.25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3.2" x14ac:dyDescent="0.25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3.2" x14ac:dyDescent="0.25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3.2" x14ac:dyDescent="0.25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3.2" x14ac:dyDescent="0.25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3.2" x14ac:dyDescent="0.25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3.2" x14ac:dyDescent="0.25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3.2" x14ac:dyDescent="0.25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3.2" x14ac:dyDescent="0.25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3.2" x14ac:dyDescent="0.25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3.2" x14ac:dyDescent="0.25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3.2" x14ac:dyDescent="0.25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3.2" x14ac:dyDescent="0.25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3.2" x14ac:dyDescent="0.25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3.2" x14ac:dyDescent="0.25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3.2" x14ac:dyDescent="0.25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3.2" x14ac:dyDescent="0.25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3.2" x14ac:dyDescent="0.25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3.2" x14ac:dyDescent="0.25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3.2" x14ac:dyDescent="0.25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3.2" x14ac:dyDescent="0.25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3.2" x14ac:dyDescent="0.25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3.2" x14ac:dyDescent="0.25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3.2" x14ac:dyDescent="0.25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3.2" x14ac:dyDescent="0.25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3.2" x14ac:dyDescent="0.25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3.2" x14ac:dyDescent="0.25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3.2" x14ac:dyDescent="0.25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3.2" x14ac:dyDescent="0.25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3.2" x14ac:dyDescent="0.25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3.2" x14ac:dyDescent="0.25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3.2" x14ac:dyDescent="0.25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3.2" x14ac:dyDescent="0.25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3.2" x14ac:dyDescent="0.25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3.2" x14ac:dyDescent="0.25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3.2" x14ac:dyDescent="0.25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3.2" x14ac:dyDescent="0.25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3.2" x14ac:dyDescent="0.25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3.2" x14ac:dyDescent="0.25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3.2" x14ac:dyDescent="0.25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3.2" x14ac:dyDescent="0.25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3.2" x14ac:dyDescent="0.25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3.2" x14ac:dyDescent="0.25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3.2" x14ac:dyDescent="0.25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3.2" x14ac:dyDescent="0.25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3.2" x14ac:dyDescent="0.25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3.2" x14ac:dyDescent="0.25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3.2" x14ac:dyDescent="0.25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3.2" x14ac:dyDescent="0.25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3.2" x14ac:dyDescent="0.25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3.2" x14ac:dyDescent="0.25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3.2" x14ac:dyDescent="0.25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3.2" x14ac:dyDescent="0.25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3.2" x14ac:dyDescent="0.25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3.2" x14ac:dyDescent="0.25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3.2" x14ac:dyDescent="0.25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3.2" x14ac:dyDescent="0.25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3.2" x14ac:dyDescent="0.25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3.2" x14ac:dyDescent="0.25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3.2" x14ac:dyDescent="0.25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3.2" x14ac:dyDescent="0.25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3.2" x14ac:dyDescent="0.25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3.2" x14ac:dyDescent="0.25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3.2" x14ac:dyDescent="0.25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3.2" x14ac:dyDescent="0.25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3.2" x14ac:dyDescent="0.25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3.2" x14ac:dyDescent="0.25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3.2" x14ac:dyDescent="0.25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3.2" x14ac:dyDescent="0.25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3.2" x14ac:dyDescent="0.25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3.2" x14ac:dyDescent="0.25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3.2" x14ac:dyDescent="0.25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3.2" x14ac:dyDescent="0.25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3.2" x14ac:dyDescent="0.25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3.2" x14ac:dyDescent="0.25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3.2" x14ac:dyDescent="0.25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3.2" x14ac:dyDescent="0.25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3.2" x14ac:dyDescent="0.25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3.2" x14ac:dyDescent="0.25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3.2" x14ac:dyDescent="0.25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3.2" x14ac:dyDescent="0.25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3.2" x14ac:dyDescent="0.25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3.2" x14ac:dyDescent="0.25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3.2" x14ac:dyDescent="0.25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3.2" x14ac:dyDescent="0.25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3.2" x14ac:dyDescent="0.25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3.2" x14ac:dyDescent="0.25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3.2" x14ac:dyDescent="0.25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3.2" x14ac:dyDescent="0.25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3.2" x14ac:dyDescent="0.25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3.2" x14ac:dyDescent="0.25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3.2" x14ac:dyDescent="0.25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3.2" x14ac:dyDescent="0.25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3.2" x14ac:dyDescent="0.25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3.2" x14ac:dyDescent="0.25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3.2" x14ac:dyDescent="0.25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3.2" x14ac:dyDescent="0.25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3.2" x14ac:dyDescent="0.25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3.2" x14ac:dyDescent="0.25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3.2" x14ac:dyDescent="0.25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3.2" x14ac:dyDescent="0.25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3.2" x14ac:dyDescent="0.25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3.2" x14ac:dyDescent="0.25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3.2" x14ac:dyDescent="0.25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3.2" x14ac:dyDescent="0.25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3.2" x14ac:dyDescent="0.25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3.2" x14ac:dyDescent="0.25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3.2" x14ac:dyDescent="0.25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3.2" x14ac:dyDescent="0.25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3.2" x14ac:dyDescent="0.25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3.2" x14ac:dyDescent="0.25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3.2" x14ac:dyDescent="0.25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3.2" x14ac:dyDescent="0.25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3.2" x14ac:dyDescent="0.25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3.2" x14ac:dyDescent="0.25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3.2" x14ac:dyDescent="0.25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3.2" x14ac:dyDescent="0.25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3.2" x14ac:dyDescent="0.25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3.2" x14ac:dyDescent="0.25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3.2" x14ac:dyDescent="0.25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3.2" x14ac:dyDescent="0.25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3.2" x14ac:dyDescent="0.25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3.2" x14ac:dyDescent="0.25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3.2" x14ac:dyDescent="0.25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3.2" x14ac:dyDescent="0.25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3.2" x14ac:dyDescent="0.25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3.2" x14ac:dyDescent="0.25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3.2" x14ac:dyDescent="0.25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3.2" x14ac:dyDescent="0.25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3.2" x14ac:dyDescent="0.25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3.2" x14ac:dyDescent="0.25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3.2" x14ac:dyDescent="0.25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3.2" x14ac:dyDescent="0.25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3.2" x14ac:dyDescent="0.25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3.2" x14ac:dyDescent="0.25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3.2" x14ac:dyDescent="0.25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3.2" x14ac:dyDescent="0.25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3.2" x14ac:dyDescent="0.25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3.2" x14ac:dyDescent="0.25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3.2" x14ac:dyDescent="0.25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3.2" x14ac:dyDescent="0.25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3.2" x14ac:dyDescent="0.25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3.2" x14ac:dyDescent="0.25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3.2" x14ac:dyDescent="0.25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3.2" x14ac:dyDescent="0.25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3.2" x14ac:dyDescent="0.25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3.2" x14ac:dyDescent="0.25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3.2" x14ac:dyDescent="0.25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3.2" x14ac:dyDescent="0.25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3.2" x14ac:dyDescent="0.25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3.2" x14ac:dyDescent="0.25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3.2" x14ac:dyDescent="0.25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3.2" x14ac:dyDescent="0.25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3.2" x14ac:dyDescent="0.25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3.2" x14ac:dyDescent="0.25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3.2" x14ac:dyDescent="0.25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3.2" x14ac:dyDescent="0.25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3.2" x14ac:dyDescent="0.25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3.2" x14ac:dyDescent="0.25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3.2" x14ac:dyDescent="0.25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3.2" x14ac:dyDescent="0.25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3.2" x14ac:dyDescent="0.25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3.2" x14ac:dyDescent="0.25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3.2" x14ac:dyDescent="0.25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3.2" x14ac:dyDescent="0.25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3.2" x14ac:dyDescent="0.25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3.2" x14ac:dyDescent="0.25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3.2" x14ac:dyDescent="0.25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3.2" x14ac:dyDescent="0.25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3.2" x14ac:dyDescent="0.25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3.2" x14ac:dyDescent="0.25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3.2" x14ac:dyDescent="0.25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3.2" x14ac:dyDescent="0.25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3.2" x14ac:dyDescent="0.25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3.2" x14ac:dyDescent="0.25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3.2" x14ac:dyDescent="0.25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3.2" x14ac:dyDescent="0.25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3.2" x14ac:dyDescent="0.25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3.2" x14ac:dyDescent="0.25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3.2" x14ac:dyDescent="0.25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3.2" x14ac:dyDescent="0.25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3.2" x14ac:dyDescent="0.25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3.2" x14ac:dyDescent="0.25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3.2" x14ac:dyDescent="0.25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3.2" x14ac:dyDescent="0.25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3.2" x14ac:dyDescent="0.25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3.2" x14ac:dyDescent="0.25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3.2" x14ac:dyDescent="0.25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3.2" x14ac:dyDescent="0.25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3.2" x14ac:dyDescent="0.25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3.2" x14ac:dyDescent="0.25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3.2" x14ac:dyDescent="0.25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3.2" x14ac:dyDescent="0.25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3.2" x14ac:dyDescent="0.25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3.2" x14ac:dyDescent="0.25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3.2" x14ac:dyDescent="0.25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3.2" x14ac:dyDescent="0.25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3.2" x14ac:dyDescent="0.25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3.2" x14ac:dyDescent="0.25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3.2" x14ac:dyDescent="0.25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3.2" x14ac:dyDescent="0.25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3.2" x14ac:dyDescent="0.25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3.2" x14ac:dyDescent="0.25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3.2" x14ac:dyDescent="0.25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3.2" x14ac:dyDescent="0.25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3.2" x14ac:dyDescent="0.25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3.2" x14ac:dyDescent="0.25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3.2" x14ac:dyDescent="0.25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3.2" x14ac:dyDescent="0.25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3.2" x14ac:dyDescent="0.25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3.2" x14ac:dyDescent="0.25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3.2" x14ac:dyDescent="0.25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3.2" x14ac:dyDescent="0.25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3.2" x14ac:dyDescent="0.25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3.2" x14ac:dyDescent="0.25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3.2" x14ac:dyDescent="0.25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3.2" x14ac:dyDescent="0.25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3.2" x14ac:dyDescent="0.25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3.2" x14ac:dyDescent="0.25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3.2" x14ac:dyDescent="0.25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3.2" x14ac:dyDescent="0.25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3.2" x14ac:dyDescent="0.25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3.2" x14ac:dyDescent="0.25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3.2" x14ac:dyDescent="0.25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3.2" x14ac:dyDescent="0.25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3.2" x14ac:dyDescent="0.25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3.2" x14ac:dyDescent="0.25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3.2" x14ac:dyDescent="0.25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3.2" x14ac:dyDescent="0.25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3.2" x14ac:dyDescent="0.25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3.2" x14ac:dyDescent="0.25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3.2" x14ac:dyDescent="0.25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3.2" x14ac:dyDescent="0.25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3.2" x14ac:dyDescent="0.25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3.2" x14ac:dyDescent="0.25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3.2" x14ac:dyDescent="0.25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3.2" x14ac:dyDescent="0.25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3.2" x14ac:dyDescent="0.25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3.2" x14ac:dyDescent="0.25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3.2" x14ac:dyDescent="0.25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3.2" x14ac:dyDescent="0.25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3.2" x14ac:dyDescent="0.25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3.2" x14ac:dyDescent="0.25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3.2" x14ac:dyDescent="0.25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3.2" x14ac:dyDescent="0.25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3.2" x14ac:dyDescent="0.25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3.2" x14ac:dyDescent="0.25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3.2" x14ac:dyDescent="0.25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3.2" x14ac:dyDescent="0.25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3.2" x14ac:dyDescent="0.25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3.2" x14ac:dyDescent="0.25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3.2" x14ac:dyDescent="0.25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3.2" x14ac:dyDescent="0.25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3.2" x14ac:dyDescent="0.25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3.2" x14ac:dyDescent="0.25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3.2" x14ac:dyDescent="0.25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3.2" x14ac:dyDescent="0.25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3.2" x14ac:dyDescent="0.25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3.2" x14ac:dyDescent="0.25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3.2" x14ac:dyDescent="0.25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3.2" x14ac:dyDescent="0.25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3.2" x14ac:dyDescent="0.25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3.2" x14ac:dyDescent="0.25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3.2" x14ac:dyDescent="0.25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3.2" x14ac:dyDescent="0.25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3.2" x14ac:dyDescent="0.25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3.2" x14ac:dyDescent="0.25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3.2" x14ac:dyDescent="0.25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3.2" x14ac:dyDescent="0.25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3.2" x14ac:dyDescent="0.25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3.2" x14ac:dyDescent="0.25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3.2" x14ac:dyDescent="0.25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3.2" x14ac:dyDescent="0.25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3.2" x14ac:dyDescent="0.25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3.2" x14ac:dyDescent="0.25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3.2" x14ac:dyDescent="0.25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3.2" x14ac:dyDescent="0.25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3.2" x14ac:dyDescent="0.25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3.2" x14ac:dyDescent="0.25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3.2" x14ac:dyDescent="0.25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3.2" x14ac:dyDescent="0.25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3.2" x14ac:dyDescent="0.25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3.2" x14ac:dyDescent="0.25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3.2" x14ac:dyDescent="0.25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3.2" x14ac:dyDescent="0.25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3.2" x14ac:dyDescent="0.25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3.2" x14ac:dyDescent="0.25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3.2" x14ac:dyDescent="0.25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3.2" x14ac:dyDescent="0.25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3.2" x14ac:dyDescent="0.25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3.2" x14ac:dyDescent="0.25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3.2" x14ac:dyDescent="0.25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3.2" x14ac:dyDescent="0.25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3.2" x14ac:dyDescent="0.25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3.2" x14ac:dyDescent="0.25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3.2" x14ac:dyDescent="0.25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3.2" x14ac:dyDescent="0.25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3.2" x14ac:dyDescent="0.25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3.2" x14ac:dyDescent="0.25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3.2" x14ac:dyDescent="0.25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3.2" x14ac:dyDescent="0.25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3.2" x14ac:dyDescent="0.25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3.2" x14ac:dyDescent="0.25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3.2" x14ac:dyDescent="0.25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3.2" x14ac:dyDescent="0.25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3.2" x14ac:dyDescent="0.25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3.2" x14ac:dyDescent="0.25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3.2" x14ac:dyDescent="0.25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3.2" x14ac:dyDescent="0.25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3.2" x14ac:dyDescent="0.25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3.2" x14ac:dyDescent="0.25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3.2" x14ac:dyDescent="0.25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3.2" x14ac:dyDescent="0.25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3.2" x14ac:dyDescent="0.25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3.2" x14ac:dyDescent="0.25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3.2" x14ac:dyDescent="0.25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3.2" x14ac:dyDescent="0.25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3.2" x14ac:dyDescent="0.25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3.2" x14ac:dyDescent="0.25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3.2" x14ac:dyDescent="0.25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3.2" x14ac:dyDescent="0.25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3.2" x14ac:dyDescent="0.25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3.2" x14ac:dyDescent="0.25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3.2" x14ac:dyDescent="0.25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3.2" x14ac:dyDescent="0.25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3.2" x14ac:dyDescent="0.25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3.2" x14ac:dyDescent="0.25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3.2" x14ac:dyDescent="0.25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3.2" x14ac:dyDescent="0.25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3.2" x14ac:dyDescent="0.25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3.2" x14ac:dyDescent="0.25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3.2" x14ac:dyDescent="0.25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3.2" x14ac:dyDescent="0.25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3.2" x14ac:dyDescent="0.25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3.2" x14ac:dyDescent="0.25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3.2" x14ac:dyDescent="0.25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3.2" x14ac:dyDescent="0.25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3.2" x14ac:dyDescent="0.25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3.2" x14ac:dyDescent="0.25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3.2" x14ac:dyDescent="0.25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3.2" x14ac:dyDescent="0.25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3.2" x14ac:dyDescent="0.25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3.2" x14ac:dyDescent="0.25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3.2" x14ac:dyDescent="0.25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3.2" x14ac:dyDescent="0.25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3.2" x14ac:dyDescent="0.25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3.2" x14ac:dyDescent="0.25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3.2" x14ac:dyDescent="0.25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3.2" x14ac:dyDescent="0.25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3.2" x14ac:dyDescent="0.25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3.2" x14ac:dyDescent="0.25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3.2" x14ac:dyDescent="0.25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3.2" x14ac:dyDescent="0.25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3.2" x14ac:dyDescent="0.25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3.2" x14ac:dyDescent="0.25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3.2" x14ac:dyDescent="0.25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3.2" x14ac:dyDescent="0.25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3.2" x14ac:dyDescent="0.25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3.2" x14ac:dyDescent="0.25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3.2" x14ac:dyDescent="0.25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3.2" x14ac:dyDescent="0.25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3.2" x14ac:dyDescent="0.25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3.2" x14ac:dyDescent="0.25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3.2" x14ac:dyDescent="0.25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3.2" x14ac:dyDescent="0.25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3.2" x14ac:dyDescent="0.25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3.2" x14ac:dyDescent="0.25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3.2" x14ac:dyDescent="0.25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3.2" x14ac:dyDescent="0.25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3.2" x14ac:dyDescent="0.25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3.2" x14ac:dyDescent="0.25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3.2" x14ac:dyDescent="0.25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3.2" x14ac:dyDescent="0.25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3.2" x14ac:dyDescent="0.25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3.2" x14ac:dyDescent="0.25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3.2" x14ac:dyDescent="0.25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3.2" x14ac:dyDescent="0.25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3.2" x14ac:dyDescent="0.25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3.2" x14ac:dyDescent="0.25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3.2" x14ac:dyDescent="0.25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3.2" x14ac:dyDescent="0.25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3.2" x14ac:dyDescent="0.25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3.2" x14ac:dyDescent="0.25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3.2" x14ac:dyDescent="0.25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3.2" x14ac:dyDescent="0.25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3.2" x14ac:dyDescent="0.25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3.2" x14ac:dyDescent="0.25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3.2" x14ac:dyDescent="0.25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3.2" x14ac:dyDescent="0.25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3.2" x14ac:dyDescent="0.25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3.2" x14ac:dyDescent="0.25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3.2" x14ac:dyDescent="0.25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3.2" x14ac:dyDescent="0.25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3.2" x14ac:dyDescent="0.25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3.2" x14ac:dyDescent="0.25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3.2" x14ac:dyDescent="0.25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3.2" x14ac:dyDescent="0.25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3.2" x14ac:dyDescent="0.25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3.2" x14ac:dyDescent="0.25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3.2" x14ac:dyDescent="0.25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3.2" x14ac:dyDescent="0.25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3.2" x14ac:dyDescent="0.25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3.2" x14ac:dyDescent="0.25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3.2" x14ac:dyDescent="0.25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3.2" x14ac:dyDescent="0.25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3.2" x14ac:dyDescent="0.25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3.2" x14ac:dyDescent="0.25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3.2" x14ac:dyDescent="0.25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3.2" x14ac:dyDescent="0.25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3.2" x14ac:dyDescent="0.25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3.2" x14ac:dyDescent="0.25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3.2" x14ac:dyDescent="0.25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3.2" x14ac:dyDescent="0.25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3.2" x14ac:dyDescent="0.25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3.2" x14ac:dyDescent="0.25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3.2" x14ac:dyDescent="0.25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3.2" x14ac:dyDescent="0.25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3.2" x14ac:dyDescent="0.25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3.2" x14ac:dyDescent="0.25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3.2" x14ac:dyDescent="0.25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3.2" x14ac:dyDescent="0.25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3.2" x14ac:dyDescent="0.25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3.2" x14ac:dyDescent="0.25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3.2" x14ac:dyDescent="0.25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3.2" x14ac:dyDescent="0.25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3.2" x14ac:dyDescent="0.25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3.2" x14ac:dyDescent="0.25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3.2" x14ac:dyDescent="0.25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3.2" x14ac:dyDescent="0.25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3.2" x14ac:dyDescent="0.25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3.2" x14ac:dyDescent="0.25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3.2" x14ac:dyDescent="0.25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3.2" x14ac:dyDescent="0.25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3.2" x14ac:dyDescent="0.25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3.2" x14ac:dyDescent="0.25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3.2" x14ac:dyDescent="0.25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3.2" x14ac:dyDescent="0.25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3.2" x14ac:dyDescent="0.25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3.2" x14ac:dyDescent="0.25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3.2" x14ac:dyDescent="0.25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3.2" x14ac:dyDescent="0.25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3.2" x14ac:dyDescent="0.25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3.2" x14ac:dyDescent="0.25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3.2" x14ac:dyDescent="0.25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3.2" x14ac:dyDescent="0.25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3.2" x14ac:dyDescent="0.25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3.2" x14ac:dyDescent="0.25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3.2" x14ac:dyDescent="0.25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3.2" x14ac:dyDescent="0.25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3.2" x14ac:dyDescent="0.25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3.2" x14ac:dyDescent="0.25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3.2" x14ac:dyDescent="0.25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3.2" x14ac:dyDescent="0.25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3.2" x14ac:dyDescent="0.25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3.2" x14ac:dyDescent="0.25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3.2" x14ac:dyDescent="0.25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3.2" x14ac:dyDescent="0.25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3.2" x14ac:dyDescent="0.25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3.2" x14ac:dyDescent="0.25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3.2" x14ac:dyDescent="0.25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3.2" x14ac:dyDescent="0.25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3.2" x14ac:dyDescent="0.25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3.2" x14ac:dyDescent="0.25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3.2" x14ac:dyDescent="0.25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3.2" x14ac:dyDescent="0.25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3.2" x14ac:dyDescent="0.25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3.2" x14ac:dyDescent="0.25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3.2" x14ac:dyDescent="0.25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3.2" x14ac:dyDescent="0.25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3.2" x14ac:dyDescent="0.25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3.2" x14ac:dyDescent="0.25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3.2" x14ac:dyDescent="0.25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3.2" x14ac:dyDescent="0.25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3.2" x14ac:dyDescent="0.25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3.2" x14ac:dyDescent="0.25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3.2" x14ac:dyDescent="0.25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3.2" x14ac:dyDescent="0.25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3.2" x14ac:dyDescent="0.25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3.2" x14ac:dyDescent="0.25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3.2" x14ac:dyDescent="0.25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3.2" x14ac:dyDescent="0.25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3.2" x14ac:dyDescent="0.25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3.2" x14ac:dyDescent="0.25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3.2" x14ac:dyDescent="0.25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3.2" x14ac:dyDescent="0.25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3.2" x14ac:dyDescent="0.25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3.2" x14ac:dyDescent="0.25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3.2" x14ac:dyDescent="0.25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3.2" x14ac:dyDescent="0.25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3.2" x14ac:dyDescent="0.25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3.2" x14ac:dyDescent="0.25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3.2" x14ac:dyDescent="0.25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3.2" x14ac:dyDescent="0.25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3.2" x14ac:dyDescent="0.25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3.2" x14ac:dyDescent="0.25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3.2" x14ac:dyDescent="0.25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3.2" x14ac:dyDescent="0.25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3.2" x14ac:dyDescent="0.25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3.2" x14ac:dyDescent="0.25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3.2" x14ac:dyDescent="0.25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3.2" x14ac:dyDescent="0.25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3.2" x14ac:dyDescent="0.25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3.2" x14ac:dyDescent="0.25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3.2" x14ac:dyDescent="0.25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3.2" x14ac:dyDescent="0.25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3.2" x14ac:dyDescent="0.25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3.2" x14ac:dyDescent="0.25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3.2" x14ac:dyDescent="0.25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3.2" x14ac:dyDescent="0.25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3.2" x14ac:dyDescent="0.25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3.2" x14ac:dyDescent="0.25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3.2" x14ac:dyDescent="0.25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3.2" x14ac:dyDescent="0.25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3.2" x14ac:dyDescent="0.25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3.2" x14ac:dyDescent="0.25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3.2" x14ac:dyDescent="0.25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3.2" x14ac:dyDescent="0.25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3.2" x14ac:dyDescent="0.25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3.2" x14ac:dyDescent="0.25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3.2" x14ac:dyDescent="0.25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3.2" x14ac:dyDescent="0.25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3.2" x14ac:dyDescent="0.25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3.2" x14ac:dyDescent="0.25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3.2" x14ac:dyDescent="0.25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3.2" x14ac:dyDescent="0.25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3.2" x14ac:dyDescent="0.25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3.2" x14ac:dyDescent="0.25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3.2" x14ac:dyDescent="0.25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3.2" x14ac:dyDescent="0.25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3.2" x14ac:dyDescent="0.25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3.2" x14ac:dyDescent="0.25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3.2" x14ac:dyDescent="0.25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3.2" x14ac:dyDescent="0.25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3.2" x14ac:dyDescent="0.25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3.2" x14ac:dyDescent="0.25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3.2" x14ac:dyDescent="0.25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3.2" x14ac:dyDescent="0.25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3.2" x14ac:dyDescent="0.25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3.2" x14ac:dyDescent="0.25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3.2" x14ac:dyDescent="0.25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3.2" x14ac:dyDescent="0.25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3.2" x14ac:dyDescent="0.25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3.2" x14ac:dyDescent="0.25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3.2" x14ac:dyDescent="0.25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3.2" x14ac:dyDescent="0.25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3.2" x14ac:dyDescent="0.25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3.2" x14ac:dyDescent="0.25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3.2" x14ac:dyDescent="0.25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3.2" x14ac:dyDescent="0.25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3.2" x14ac:dyDescent="0.25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3.2" x14ac:dyDescent="0.25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3.2" x14ac:dyDescent="0.25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3.2" x14ac:dyDescent="0.25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3.2" x14ac:dyDescent="0.25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3.2" x14ac:dyDescent="0.25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3.2" x14ac:dyDescent="0.25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3.2" x14ac:dyDescent="0.25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3.2" x14ac:dyDescent="0.25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3.2" x14ac:dyDescent="0.25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3.2" x14ac:dyDescent="0.25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3.2" x14ac:dyDescent="0.25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3.2" x14ac:dyDescent="0.25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3.2" x14ac:dyDescent="0.25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3.2" x14ac:dyDescent="0.25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3.2" x14ac:dyDescent="0.25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3.2" x14ac:dyDescent="0.25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3.2" x14ac:dyDescent="0.25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3.2" x14ac:dyDescent="0.25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3.2" x14ac:dyDescent="0.25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3.2" x14ac:dyDescent="0.25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3.2" x14ac:dyDescent="0.25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3.2" x14ac:dyDescent="0.25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3.2" x14ac:dyDescent="0.25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3.2" x14ac:dyDescent="0.25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3.2" x14ac:dyDescent="0.25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3.2" x14ac:dyDescent="0.25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3.2" x14ac:dyDescent="0.25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3.2" x14ac:dyDescent="0.25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3.2" x14ac:dyDescent="0.25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3.2" x14ac:dyDescent="0.25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3.2" x14ac:dyDescent="0.25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3.2" x14ac:dyDescent="0.25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3.2" x14ac:dyDescent="0.25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3.2" x14ac:dyDescent="0.25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3.2" x14ac:dyDescent="0.25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3.2" x14ac:dyDescent="0.25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3.2" x14ac:dyDescent="0.25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3.2" x14ac:dyDescent="0.25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3.2" x14ac:dyDescent="0.25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3.2" x14ac:dyDescent="0.25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3.2" x14ac:dyDescent="0.25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3.2" x14ac:dyDescent="0.25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3.2" x14ac:dyDescent="0.25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3.2" x14ac:dyDescent="0.25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3.2" x14ac:dyDescent="0.25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3.2" x14ac:dyDescent="0.25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3.2" x14ac:dyDescent="0.25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3.2" x14ac:dyDescent="0.25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3.2" x14ac:dyDescent="0.25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3.2" x14ac:dyDescent="0.25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3.2" x14ac:dyDescent="0.25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3.2" x14ac:dyDescent="0.25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3.2" x14ac:dyDescent="0.25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3.2" x14ac:dyDescent="0.25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3.2" x14ac:dyDescent="0.25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3.2" x14ac:dyDescent="0.25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3.2" x14ac:dyDescent="0.25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3.2" x14ac:dyDescent="0.25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3.2" x14ac:dyDescent="0.25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3.2" x14ac:dyDescent="0.25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3.2" x14ac:dyDescent="0.25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3.2" x14ac:dyDescent="0.25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3.2" x14ac:dyDescent="0.25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3.2" x14ac:dyDescent="0.25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3.2" x14ac:dyDescent="0.25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3.2" x14ac:dyDescent="0.25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3.2" x14ac:dyDescent="0.25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3.2" x14ac:dyDescent="0.25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3.2" x14ac:dyDescent="0.25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3.2" x14ac:dyDescent="0.25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3.2" x14ac:dyDescent="0.25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3.2" x14ac:dyDescent="0.25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3.2" x14ac:dyDescent="0.25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3.2" x14ac:dyDescent="0.25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3.2" x14ac:dyDescent="0.25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3.2" x14ac:dyDescent="0.25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3.2" x14ac:dyDescent="0.25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3.2" x14ac:dyDescent="0.25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3.2" x14ac:dyDescent="0.25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3.2" x14ac:dyDescent="0.25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3.2" x14ac:dyDescent="0.25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3.2" x14ac:dyDescent="0.25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3.2" x14ac:dyDescent="0.25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3.2" x14ac:dyDescent="0.25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3.2" x14ac:dyDescent="0.25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3.2" x14ac:dyDescent="0.25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3.2" x14ac:dyDescent="0.25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3.2" x14ac:dyDescent="0.25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3.2" x14ac:dyDescent="0.25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3.2" x14ac:dyDescent="0.25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3.2" x14ac:dyDescent="0.25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3.2" x14ac:dyDescent="0.25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3.2" x14ac:dyDescent="0.25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3.2" x14ac:dyDescent="0.25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3.2" x14ac:dyDescent="0.25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3.2" x14ac:dyDescent="0.25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3.2" x14ac:dyDescent="0.25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3.2" x14ac:dyDescent="0.25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3.2" x14ac:dyDescent="0.25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3.2" x14ac:dyDescent="0.25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3.2" x14ac:dyDescent="0.25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3.2" x14ac:dyDescent="0.25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3.2" x14ac:dyDescent="0.25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3.2" x14ac:dyDescent="0.25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3.2" x14ac:dyDescent="0.25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3.2" x14ac:dyDescent="0.25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3.2" x14ac:dyDescent="0.25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3.2" x14ac:dyDescent="0.25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3.2" x14ac:dyDescent="0.25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3.2" x14ac:dyDescent="0.25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3.2" x14ac:dyDescent="0.25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3.2" x14ac:dyDescent="0.25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3.2" x14ac:dyDescent="0.25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3.2" x14ac:dyDescent="0.25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3.2" x14ac:dyDescent="0.25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3.2" x14ac:dyDescent="0.25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3.2" x14ac:dyDescent="0.25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3.2" x14ac:dyDescent="0.25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3.2" x14ac:dyDescent="0.25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3.2" x14ac:dyDescent="0.25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3.2" x14ac:dyDescent="0.25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3.2" x14ac:dyDescent="0.25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3.2" x14ac:dyDescent="0.25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3.2" x14ac:dyDescent="0.25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3.2" x14ac:dyDescent="0.25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3.2" x14ac:dyDescent="0.25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3.2" x14ac:dyDescent="0.25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3.2" x14ac:dyDescent="0.25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3.2" x14ac:dyDescent="0.25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3.2" x14ac:dyDescent="0.25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3.2" x14ac:dyDescent="0.25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3.2" x14ac:dyDescent="0.25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3.2" x14ac:dyDescent="0.25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3.2" x14ac:dyDescent="0.25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3.2" x14ac:dyDescent="0.25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3.2" x14ac:dyDescent="0.25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3.2" x14ac:dyDescent="0.25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3.2" x14ac:dyDescent="0.25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3.2" x14ac:dyDescent="0.25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3.2" x14ac:dyDescent="0.25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3.2" x14ac:dyDescent="0.25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3.2" x14ac:dyDescent="0.25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3.2" x14ac:dyDescent="0.25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3.2" x14ac:dyDescent="0.25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3.2" x14ac:dyDescent="0.25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3.2" x14ac:dyDescent="0.25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3.2" x14ac:dyDescent="0.25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3.2" x14ac:dyDescent="0.25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3.2" x14ac:dyDescent="0.25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3.2" x14ac:dyDescent="0.25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3.2" x14ac:dyDescent="0.25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3.2" x14ac:dyDescent="0.25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3.2" x14ac:dyDescent="0.25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3.2" x14ac:dyDescent="0.25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3.2" x14ac:dyDescent="0.25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3.2" x14ac:dyDescent="0.25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3.2" x14ac:dyDescent="0.25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3.2" x14ac:dyDescent="0.25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3.2" x14ac:dyDescent="0.25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3.2" x14ac:dyDescent="0.25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3.2" x14ac:dyDescent="0.25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3.2" x14ac:dyDescent="0.25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3.2" x14ac:dyDescent="0.25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3.2" x14ac:dyDescent="0.25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3.2" x14ac:dyDescent="0.25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3.2" x14ac:dyDescent="0.25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3.2" x14ac:dyDescent="0.25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3.2" x14ac:dyDescent="0.25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3.2" x14ac:dyDescent="0.25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3.2" x14ac:dyDescent="0.25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3.2" x14ac:dyDescent="0.25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3.2" x14ac:dyDescent="0.25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3.2" x14ac:dyDescent="0.25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3.2" x14ac:dyDescent="0.25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3.2" x14ac:dyDescent="0.25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3.2" x14ac:dyDescent="0.25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3.2" x14ac:dyDescent="0.25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3.2" x14ac:dyDescent="0.25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3.2" x14ac:dyDescent="0.25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3.2" x14ac:dyDescent="0.25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3.2" x14ac:dyDescent="0.25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3.2" x14ac:dyDescent="0.25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3.2" x14ac:dyDescent="0.25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3.2" x14ac:dyDescent="0.25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3.2" x14ac:dyDescent="0.25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3.2" x14ac:dyDescent="0.25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3.2" x14ac:dyDescent="0.25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3.2" x14ac:dyDescent="0.25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3.2" x14ac:dyDescent="0.25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3.2" x14ac:dyDescent="0.25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3.2" x14ac:dyDescent="0.25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3.2" x14ac:dyDescent="0.25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3.2" x14ac:dyDescent="0.25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3.2" x14ac:dyDescent="0.25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3.2" x14ac:dyDescent="0.25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3.2" x14ac:dyDescent="0.25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3.2" x14ac:dyDescent="0.25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3.2" x14ac:dyDescent="0.25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3.2" x14ac:dyDescent="0.25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3.2" x14ac:dyDescent="0.25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3.2" x14ac:dyDescent="0.25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3.2" x14ac:dyDescent="0.25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3.2" x14ac:dyDescent="0.25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3.2" x14ac:dyDescent="0.25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3.2" x14ac:dyDescent="0.25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3.2" x14ac:dyDescent="0.25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3.2" x14ac:dyDescent="0.25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3.2" x14ac:dyDescent="0.25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3.2" x14ac:dyDescent="0.25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3.2" x14ac:dyDescent="0.25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3.2" x14ac:dyDescent="0.25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3.2" x14ac:dyDescent="0.25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3.2" x14ac:dyDescent="0.25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3.2" x14ac:dyDescent="0.25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3.2" x14ac:dyDescent="0.25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3.2" x14ac:dyDescent="0.25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3.2" x14ac:dyDescent="0.25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3.2" x14ac:dyDescent="0.25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3.2" x14ac:dyDescent="0.25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3.2" x14ac:dyDescent="0.25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3.2" x14ac:dyDescent="0.25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3.2" x14ac:dyDescent="0.25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3.2" x14ac:dyDescent="0.25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3.2" x14ac:dyDescent="0.25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3.2" x14ac:dyDescent="0.25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3.2" x14ac:dyDescent="0.25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3.2" x14ac:dyDescent="0.25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3.2" x14ac:dyDescent="0.25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3.2" x14ac:dyDescent="0.25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3.2" x14ac:dyDescent="0.25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3.2" x14ac:dyDescent="0.25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3.2" x14ac:dyDescent="0.25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3.2" x14ac:dyDescent="0.25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3.2" x14ac:dyDescent="0.25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3.2" x14ac:dyDescent="0.25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3.2" x14ac:dyDescent="0.25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3.2" x14ac:dyDescent="0.25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3.2" x14ac:dyDescent="0.25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3.2" x14ac:dyDescent="0.25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3.2" x14ac:dyDescent="0.25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3.2" x14ac:dyDescent="0.25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3.2" x14ac:dyDescent="0.25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3.2" x14ac:dyDescent="0.25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3.2" x14ac:dyDescent="0.25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3.2" x14ac:dyDescent="0.25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3.2" x14ac:dyDescent="0.25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3.2" x14ac:dyDescent="0.25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3.2" x14ac:dyDescent="0.25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3.2" x14ac:dyDescent="0.25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3.2" x14ac:dyDescent="0.25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3.2" x14ac:dyDescent="0.25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3.2" x14ac:dyDescent="0.25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3.2" x14ac:dyDescent="0.25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3.2" x14ac:dyDescent="0.25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3.2" x14ac:dyDescent="0.25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3.2" x14ac:dyDescent="0.25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3.2" x14ac:dyDescent="0.25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3.2" x14ac:dyDescent="0.25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3.2" x14ac:dyDescent="0.25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3.2" x14ac:dyDescent="0.25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3.2" x14ac:dyDescent="0.25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3.2" x14ac:dyDescent="0.25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3.2" x14ac:dyDescent="0.25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3.2" x14ac:dyDescent="0.25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3.2" x14ac:dyDescent="0.25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3.2" x14ac:dyDescent="0.25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3.2" x14ac:dyDescent="0.25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3.2" x14ac:dyDescent="0.25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3.2" x14ac:dyDescent="0.25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3.2" x14ac:dyDescent="0.25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3.2" x14ac:dyDescent="0.25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3.2" x14ac:dyDescent="0.25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3.2" x14ac:dyDescent="0.25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3.2" x14ac:dyDescent="0.25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3.2" x14ac:dyDescent="0.25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3.2" x14ac:dyDescent="0.25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3.2" x14ac:dyDescent="0.25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3.2" x14ac:dyDescent="0.25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3.2" x14ac:dyDescent="0.25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3.2" x14ac:dyDescent="0.25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3.2" x14ac:dyDescent="0.25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3.2" x14ac:dyDescent="0.25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3.2" x14ac:dyDescent="0.25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3.2" x14ac:dyDescent="0.25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3.2" x14ac:dyDescent="0.25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3.2" x14ac:dyDescent="0.25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3.2" x14ac:dyDescent="0.25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3.2" x14ac:dyDescent="0.25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3.2" x14ac:dyDescent="0.25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3.2" x14ac:dyDescent="0.25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3.2" x14ac:dyDescent="0.25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3.2" x14ac:dyDescent="0.25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3.2" x14ac:dyDescent="0.25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3.2" x14ac:dyDescent="0.25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3.2" x14ac:dyDescent="0.25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3.2" x14ac:dyDescent="0.25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3.2" x14ac:dyDescent="0.25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3.2" x14ac:dyDescent="0.25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3.2" x14ac:dyDescent="0.25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3.2" x14ac:dyDescent="0.25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3.2" x14ac:dyDescent="0.25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3.2" x14ac:dyDescent="0.25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3.2" x14ac:dyDescent="0.25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3.2" x14ac:dyDescent="0.25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3.2" x14ac:dyDescent="0.25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3.2" x14ac:dyDescent="0.25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3.2" x14ac:dyDescent="0.25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3.2" x14ac:dyDescent="0.25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3.2" x14ac:dyDescent="0.25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3.2" x14ac:dyDescent="0.25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3.2" x14ac:dyDescent="0.25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3.2" x14ac:dyDescent="0.25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3.2" x14ac:dyDescent="0.25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3.2" x14ac:dyDescent="0.25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3.2" x14ac:dyDescent="0.25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3.2" x14ac:dyDescent="0.25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3.2" x14ac:dyDescent="0.25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3.2" x14ac:dyDescent="0.25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3.2" x14ac:dyDescent="0.25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3.2" x14ac:dyDescent="0.25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3.2" x14ac:dyDescent="0.25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3.2" x14ac:dyDescent="0.25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3.2" x14ac:dyDescent="0.25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3.2" x14ac:dyDescent="0.25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3.2" x14ac:dyDescent="0.25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3.2" x14ac:dyDescent="0.25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3.2" x14ac:dyDescent="0.25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3.2" x14ac:dyDescent="0.25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3.2" x14ac:dyDescent="0.25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3.2" x14ac:dyDescent="0.25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3.2" x14ac:dyDescent="0.25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3.2" x14ac:dyDescent="0.25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3.2" x14ac:dyDescent="0.25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3.2" x14ac:dyDescent="0.25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3.2" x14ac:dyDescent="0.25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3.2" x14ac:dyDescent="0.25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3.2" x14ac:dyDescent="0.25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3.2" x14ac:dyDescent="0.25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3.2" x14ac:dyDescent="0.25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3.2" x14ac:dyDescent="0.25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3.2" x14ac:dyDescent="0.25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3.2" x14ac:dyDescent="0.25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3.2" x14ac:dyDescent="0.25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3.2" x14ac:dyDescent="0.25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3.2" x14ac:dyDescent="0.25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3.2" x14ac:dyDescent="0.25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3.2" x14ac:dyDescent="0.25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3.2" x14ac:dyDescent="0.25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3.2" x14ac:dyDescent="0.25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3.2" x14ac:dyDescent="0.25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3.2" x14ac:dyDescent="0.25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3.2" x14ac:dyDescent="0.25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3.2" x14ac:dyDescent="0.25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3.2" x14ac:dyDescent="0.25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3.2" x14ac:dyDescent="0.25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3.2" x14ac:dyDescent="0.25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3.2" x14ac:dyDescent="0.25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3.2" x14ac:dyDescent="0.25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3.2" x14ac:dyDescent="0.25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3.2" x14ac:dyDescent="0.25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3.2" x14ac:dyDescent="0.25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3.2" x14ac:dyDescent="0.25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3.2" x14ac:dyDescent="0.25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3.2" x14ac:dyDescent="0.25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3.2" x14ac:dyDescent="0.25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3.2" x14ac:dyDescent="0.25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3.2" x14ac:dyDescent="0.25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3.2" x14ac:dyDescent="0.25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3.2" x14ac:dyDescent="0.25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3.2" x14ac:dyDescent="0.25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3.2" x14ac:dyDescent="0.25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3.2" x14ac:dyDescent="0.25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3.2" x14ac:dyDescent="0.25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3.2" x14ac:dyDescent="0.25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3.2" x14ac:dyDescent="0.25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3.2" x14ac:dyDescent="0.25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3.2" x14ac:dyDescent="0.25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3.2" x14ac:dyDescent="0.25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3.2" x14ac:dyDescent="0.25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3.2" x14ac:dyDescent="0.25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3.2" x14ac:dyDescent="0.25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3.2" x14ac:dyDescent="0.25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3.2" x14ac:dyDescent="0.25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3.2" x14ac:dyDescent="0.25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3.2" x14ac:dyDescent="0.25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3.2" x14ac:dyDescent="0.25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3.2" x14ac:dyDescent="0.25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3.2" x14ac:dyDescent="0.25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3.2" x14ac:dyDescent="0.25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3.2" x14ac:dyDescent="0.25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3.2" x14ac:dyDescent="0.25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3.2" x14ac:dyDescent="0.25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3.2" x14ac:dyDescent="0.25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3.2" x14ac:dyDescent="0.25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3.2" x14ac:dyDescent="0.25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3.2" x14ac:dyDescent="0.25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3.2" x14ac:dyDescent="0.25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3.2" x14ac:dyDescent="0.25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3.2" x14ac:dyDescent="0.25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3.2" x14ac:dyDescent="0.25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3.2" x14ac:dyDescent="0.25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3.2" x14ac:dyDescent="0.25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3.2" x14ac:dyDescent="0.25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3.2" x14ac:dyDescent="0.25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3.2" x14ac:dyDescent="0.25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3.2" x14ac:dyDescent="0.25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3.2" x14ac:dyDescent="0.25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3.2" x14ac:dyDescent="0.25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3.2" x14ac:dyDescent="0.25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3.2" x14ac:dyDescent="0.25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3.2" x14ac:dyDescent="0.25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3.2" x14ac:dyDescent="0.25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3.2" x14ac:dyDescent="0.25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3.2" x14ac:dyDescent="0.25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3.2" x14ac:dyDescent="0.25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3.2" x14ac:dyDescent="0.25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3.2" x14ac:dyDescent="0.25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3.2" x14ac:dyDescent="0.25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3.2" x14ac:dyDescent="0.25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3.2" x14ac:dyDescent="0.25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3.2" x14ac:dyDescent="0.25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3.2" x14ac:dyDescent="0.25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3.2" x14ac:dyDescent="0.25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3.2" x14ac:dyDescent="0.25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3.2" x14ac:dyDescent="0.25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3.2" x14ac:dyDescent="0.25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3.2" x14ac:dyDescent="0.25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3.2" x14ac:dyDescent="0.25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3.2" x14ac:dyDescent="0.25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3.2" x14ac:dyDescent="0.25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3.2" x14ac:dyDescent="0.25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3.2" x14ac:dyDescent="0.25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3.2" x14ac:dyDescent="0.25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3.2" x14ac:dyDescent="0.25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3.2" x14ac:dyDescent="0.25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3.2" x14ac:dyDescent="0.25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3.2" x14ac:dyDescent="0.25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3.2" x14ac:dyDescent="0.25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3.2" x14ac:dyDescent="0.25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3.2" x14ac:dyDescent="0.25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3.2" x14ac:dyDescent="0.25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3.2" x14ac:dyDescent="0.25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3.2" x14ac:dyDescent="0.25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3.2" x14ac:dyDescent="0.25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3.2" x14ac:dyDescent="0.25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3.2" x14ac:dyDescent="0.25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3.2" x14ac:dyDescent="0.25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3.2" x14ac:dyDescent="0.25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3.2" x14ac:dyDescent="0.25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3.2" x14ac:dyDescent="0.25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3.2" x14ac:dyDescent="0.25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3.2" x14ac:dyDescent="0.25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3.2" x14ac:dyDescent="0.25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3.2" x14ac:dyDescent="0.25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3.2" x14ac:dyDescent="0.25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3.2" x14ac:dyDescent="0.25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3.2" x14ac:dyDescent="0.25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3.2" x14ac:dyDescent="0.25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3.2" x14ac:dyDescent="0.25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3.2" x14ac:dyDescent="0.25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3.2" x14ac:dyDescent="0.25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3.2" x14ac:dyDescent="0.25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3.2" x14ac:dyDescent="0.25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3.2" x14ac:dyDescent="0.25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3.2" x14ac:dyDescent="0.25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3.2" x14ac:dyDescent="0.25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3.2" x14ac:dyDescent="0.25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3.2" x14ac:dyDescent="0.25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3.2" x14ac:dyDescent="0.25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3.2" x14ac:dyDescent="0.25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3.2" x14ac:dyDescent="0.25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3.2" x14ac:dyDescent="0.25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3.2" x14ac:dyDescent="0.25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3.2" x14ac:dyDescent="0.25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3.2" x14ac:dyDescent="0.25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3.2" x14ac:dyDescent="0.25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3.2" x14ac:dyDescent="0.25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3.2" x14ac:dyDescent="0.25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3.2" x14ac:dyDescent="0.25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3.2" x14ac:dyDescent="0.25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3.2" x14ac:dyDescent="0.25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3.2" x14ac:dyDescent="0.25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3.2" x14ac:dyDescent="0.25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3.2" x14ac:dyDescent="0.25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3.2" x14ac:dyDescent="0.25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3.2" x14ac:dyDescent="0.25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3.2" x14ac:dyDescent="0.25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3.2" x14ac:dyDescent="0.25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3.2" x14ac:dyDescent="0.25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3.2" x14ac:dyDescent="0.25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3.2" x14ac:dyDescent="0.25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3.2" x14ac:dyDescent="0.25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3.2" x14ac:dyDescent="0.25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3.2" x14ac:dyDescent="0.25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3.2" x14ac:dyDescent="0.25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3.2" x14ac:dyDescent="0.25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3.2" x14ac:dyDescent="0.25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3.2" x14ac:dyDescent="0.25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3.2" x14ac:dyDescent="0.25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3.2" x14ac:dyDescent="0.25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3.2" x14ac:dyDescent="0.25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3.2" x14ac:dyDescent="0.25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3.2" x14ac:dyDescent="0.25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3.2" x14ac:dyDescent="0.25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3.2" x14ac:dyDescent="0.25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3.2" x14ac:dyDescent="0.25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3.2" x14ac:dyDescent="0.25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3.2" x14ac:dyDescent="0.25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3.2" x14ac:dyDescent="0.25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3.2" x14ac:dyDescent="0.25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3.2" x14ac:dyDescent="0.25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3.2" x14ac:dyDescent="0.25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3.2" x14ac:dyDescent="0.25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3.2" x14ac:dyDescent="0.25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3.2" x14ac:dyDescent="0.25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3.2" x14ac:dyDescent="0.25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3.2" x14ac:dyDescent="0.25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3.2" x14ac:dyDescent="0.25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3.2" x14ac:dyDescent="0.25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3.2" x14ac:dyDescent="0.25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3.2" x14ac:dyDescent="0.25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3.2" x14ac:dyDescent="0.25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3.2" x14ac:dyDescent="0.25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3.2" x14ac:dyDescent="0.25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3.2" x14ac:dyDescent="0.25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3.2" x14ac:dyDescent="0.25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3.2" x14ac:dyDescent="0.25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3.2" x14ac:dyDescent="0.25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3.2" x14ac:dyDescent="0.25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3.2" x14ac:dyDescent="0.25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3.2" x14ac:dyDescent="0.25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3.2" x14ac:dyDescent="0.25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3.2" x14ac:dyDescent="0.25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3.2" x14ac:dyDescent="0.25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3.2" x14ac:dyDescent="0.25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3.2" x14ac:dyDescent="0.25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3.2" x14ac:dyDescent="0.25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3.2" x14ac:dyDescent="0.25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3.2" x14ac:dyDescent="0.25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3.2" x14ac:dyDescent="0.25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3.2" x14ac:dyDescent="0.25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3.2" x14ac:dyDescent="0.25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3.2" x14ac:dyDescent="0.25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3.2" x14ac:dyDescent="0.25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3.2" x14ac:dyDescent="0.25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3.2" x14ac:dyDescent="0.25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3.2" x14ac:dyDescent="0.25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3.2" x14ac:dyDescent="0.25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3.2" x14ac:dyDescent="0.25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3.2" x14ac:dyDescent="0.25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3.2" x14ac:dyDescent="0.25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3.2" x14ac:dyDescent="0.25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3.2" x14ac:dyDescent="0.25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3.2" x14ac:dyDescent="0.25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3.2" x14ac:dyDescent="0.25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3.2" x14ac:dyDescent="0.25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3.2" x14ac:dyDescent="0.25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3.2" x14ac:dyDescent="0.25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3.2" x14ac:dyDescent="0.25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3.2" x14ac:dyDescent="0.25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3.2" x14ac:dyDescent="0.25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3.2" x14ac:dyDescent="0.25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3.2" x14ac:dyDescent="0.25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3.2" x14ac:dyDescent="0.25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3.2" x14ac:dyDescent="0.25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3.2" x14ac:dyDescent="0.25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3.2" x14ac:dyDescent="0.25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3.2" x14ac:dyDescent="0.25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3.2" x14ac:dyDescent="0.25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3.2" x14ac:dyDescent="0.25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3.2" x14ac:dyDescent="0.25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3.2" x14ac:dyDescent="0.25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3.2" x14ac:dyDescent="0.25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3.2" x14ac:dyDescent="0.25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3.2" x14ac:dyDescent="0.25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3.2" x14ac:dyDescent="0.25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3.2" x14ac:dyDescent="0.25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3.2" x14ac:dyDescent="0.25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3.2" x14ac:dyDescent="0.25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3.2" x14ac:dyDescent="0.25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3.2" x14ac:dyDescent="0.25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3.2" x14ac:dyDescent="0.25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3.2" x14ac:dyDescent="0.25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3.2" x14ac:dyDescent="0.25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3.2" x14ac:dyDescent="0.25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3.2" x14ac:dyDescent="0.25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3.2" x14ac:dyDescent="0.25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3.2" x14ac:dyDescent="0.25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3.2" x14ac:dyDescent="0.25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3.2" x14ac:dyDescent="0.25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3.2" x14ac:dyDescent="0.25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3.2" x14ac:dyDescent="0.25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3.2" x14ac:dyDescent="0.25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3.2" x14ac:dyDescent="0.25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3.2" x14ac:dyDescent="0.25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3.2" x14ac:dyDescent="0.25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3.2" x14ac:dyDescent="0.25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3.2" x14ac:dyDescent="0.25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3.2" x14ac:dyDescent="0.25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3.2" x14ac:dyDescent="0.25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3.2" x14ac:dyDescent="0.25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3.2" x14ac:dyDescent="0.25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3.2" x14ac:dyDescent="0.25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3.2" x14ac:dyDescent="0.25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3.2" x14ac:dyDescent="0.25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3.2" x14ac:dyDescent="0.25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3.2" x14ac:dyDescent="0.25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3.2" x14ac:dyDescent="0.25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3.2" x14ac:dyDescent="0.25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3.2" x14ac:dyDescent="0.25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3.2" x14ac:dyDescent="0.25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3.2" x14ac:dyDescent="0.25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3.2" x14ac:dyDescent="0.25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3.2" x14ac:dyDescent="0.25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3.2" x14ac:dyDescent="0.25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3.2" x14ac:dyDescent="0.25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3.2" x14ac:dyDescent="0.25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3.2" x14ac:dyDescent="0.25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3.2" x14ac:dyDescent="0.25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3.2" x14ac:dyDescent="0.25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3.2" x14ac:dyDescent="0.25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3.2" x14ac:dyDescent="0.25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3.2" x14ac:dyDescent="0.25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3.2" x14ac:dyDescent="0.25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3.2" x14ac:dyDescent="0.25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3.2" x14ac:dyDescent="0.25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3.2" x14ac:dyDescent="0.25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3.2" x14ac:dyDescent="0.25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3.2" x14ac:dyDescent="0.25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3.2" x14ac:dyDescent="0.25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3.2" x14ac:dyDescent="0.25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3.2" x14ac:dyDescent="0.25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3.2" x14ac:dyDescent="0.25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3.2" x14ac:dyDescent="0.25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3.2" x14ac:dyDescent="0.25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3.2" x14ac:dyDescent="0.25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3.2" x14ac:dyDescent="0.25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3.2" x14ac:dyDescent="0.25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3.2" x14ac:dyDescent="0.25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3.2" x14ac:dyDescent="0.25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3.2" x14ac:dyDescent="0.25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3.2" x14ac:dyDescent="0.25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3.2" x14ac:dyDescent="0.25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3.2" x14ac:dyDescent="0.25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3.2" x14ac:dyDescent="0.25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3.2" x14ac:dyDescent="0.25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3.2" x14ac:dyDescent="0.25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3.2" x14ac:dyDescent="0.25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3.2" x14ac:dyDescent="0.25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3.2" x14ac:dyDescent="0.25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3.2" x14ac:dyDescent="0.25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3.2" x14ac:dyDescent="0.25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3.2" x14ac:dyDescent="0.25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3.2" x14ac:dyDescent="0.25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3.2" x14ac:dyDescent="0.25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3.2" x14ac:dyDescent="0.25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3.2" x14ac:dyDescent="0.25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3.2" x14ac:dyDescent="0.25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3.2" x14ac:dyDescent="0.25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3.2" x14ac:dyDescent="0.25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3.2" x14ac:dyDescent="0.25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3.2" x14ac:dyDescent="0.25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3.2" x14ac:dyDescent="0.25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3.2" x14ac:dyDescent="0.25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3.2" x14ac:dyDescent="0.25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3.2" x14ac:dyDescent="0.25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3.2" x14ac:dyDescent="0.25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3.2" x14ac:dyDescent="0.25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3.2" x14ac:dyDescent="0.25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3.2" x14ac:dyDescent="0.25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3.2" x14ac:dyDescent="0.25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3.2" x14ac:dyDescent="0.25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3.2" x14ac:dyDescent="0.25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3.2" x14ac:dyDescent="0.25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3.2" x14ac:dyDescent="0.25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3.2" x14ac:dyDescent="0.25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3.2" x14ac:dyDescent="0.25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3.2" x14ac:dyDescent="0.25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3.2" x14ac:dyDescent="0.25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3.2" x14ac:dyDescent="0.25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3.2" x14ac:dyDescent="0.25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3.2" x14ac:dyDescent="0.25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3.2" x14ac:dyDescent="0.25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3.2" x14ac:dyDescent="0.25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3.2" x14ac:dyDescent="0.25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3.2" x14ac:dyDescent="0.25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3.2" x14ac:dyDescent="0.25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3.2" x14ac:dyDescent="0.25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3.2" x14ac:dyDescent="0.25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3.2" x14ac:dyDescent="0.25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3.2" x14ac:dyDescent="0.25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3.2" x14ac:dyDescent="0.25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3.2" x14ac:dyDescent="0.25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3.2" x14ac:dyDescent="0.25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3.2" x14ac:dyDescent="0.25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3.2" x14ac:dyDescent="0.25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3.2" x14ac:dyDescent="0.25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3.2" x14ac:dyDescent="0.25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3.2" x14ac:dyDescent="0.25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3.2" x14ac:dyDescent="0.25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3.2" x14ac:dyDescent="0.25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3.2" x14ac:dyDescent="0.25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3.2" x14ac:dyDescent="0.25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3.2" x14ac:dyDescent="0.25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3.2" x14ac:dyDescent="0.25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3.2" x14ac:dyDescent="0.25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3.2" x14ac:dyDescent="0.25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3.2" x14ac:dyDescent="0.25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3.2" x14ac:dyDescent="0.25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3.2" x14ac:dyDescent="0.25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3.2" x14ac:dyDescent="0.25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3.2" x14ac:dyDescent="0.25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3.2" x14ac:dyDescent="0.25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3.2" x14ac:dyDescent="0.25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3.2" x14ac:dyDescent="0.25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3.2" x14ac:dyDescent="0.25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3.2" x14ac:dyDescent="0.25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3.2" x14ac:dyDescent="0.25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3.2" x14ac:dyDescent="0.25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3.2" x14ac:dyDescent="0.25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3.2" x14ac:dyDescent="0.25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3.2" x14ac:dyDescent="0.25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3.2" x14ac:dyDescent="0.25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3.2" x14ac:dyDescent="0.25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3.2" x14ac:dyDescent="0.25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3.2" x14ac:dyDescent="0.25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3.2" x14ac:dyDescent="0.25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3.2" x14ac:dyDescent="0.25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3.2" x14ac:dyDescent="0.25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3.2" x14ac:dyDescent="0.25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3.2" x14ac:dyDescent="0.25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3.2" x14ac:dyDescent="0.25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3.2" x14ac:dyDescent="0.25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3.2" x14ac:dyDescent="0.25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3.2" x14ac:dyDescent="0.25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3.2" x14ac:dyDescent="0.25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3.2" x14ac:dyDescent="0.25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3.2" x14ac:dyDescent="0.25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3.2" x14ac:dyDescent="0.25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3.2" x14ac:dyDescent="0.25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3.2" x14ac:dyDescent="0.25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3.2" x14ac:dyDescent="0.25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3.2" x14ac:dyDescent="0.25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3.2" x14ac:dyDescent="0.25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3.2" x14ac:dyDescent="0.25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3.2" x14ac:dyDescent="0.25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3.2" x14ac:dyDescent="0.25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3.2" x14ac:dyDescent="0.25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3.2" x14ac:dyDescent="0.25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3.2" x14ac:dyDescent="0.25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3.2" x14ac:dyDescent="0.25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3.2" x14ac:dyDescent="0.25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3.2" x14ac:dyDescent="0.25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3.2" x14ac:dyDescent="0.25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3.2" x14ac:dyDescent="0.25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3.2" x14ac:dyDescent="0.25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3.2" x14ac:dyDescent="0.25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3.2" x14ac:dyDescent="0.25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3.2" x14ac:dyDescent="0.25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3.2" x14ac:dyDescent="0.25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3.2" x14ac:dyDescent="0.25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3.2" x14ac:dyDescent="0.25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3.2" x14ac:dyDescent="0.25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3.2" x14ac:dyDescent="0.25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3.2" x14ac:dyDescent="0.25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3.2" x14ac:dyDescent="0.25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3.2" x14ac:dyDescent="0.25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3.2" x14ac:dyDescent="0.25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3.2" x14ac:dyDescent="0.25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3.2" x14ac:dyDescent="0.25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3.2" x14ac:dyDescent="0.25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3.2" x14ac:dyDescent="0.25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3.2" x14ac:dyDescent="0.25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3.2" x14ac:dyDescent="0.25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3.2" x14ac:dyDescent="0.25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3.2" x14ac:dyDescent="0.25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3.2" x14ac:dyDescent="0.25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3.2" x14ac:dyDescent="0.25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3.2" x14ac:dyDescent="0.25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3.2" x14ac:dyDescent="0.25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3.2" x14ac:dyDescent="0.25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3.2" x14ac:dyDescent="0.25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3.2" x14ac:dyDescent="0.25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3.2" x14ac:dyDescent="0.25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3.2" x14ac:dyDescent="0.25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3.2" x14ac:dyDescent="0.25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3.2" x14ac:dyDescent="0.25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3.2" x14ac:dyDescent="0.25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3.2" x14ac:dyDescent="0.25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3.2" x14ac:dyDescent="0.25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3.2" x14ac:dyDescent="0.25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3.2" x14ac:dyDescent="0.25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3.2" x14ac:dyDescent="0.25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3.2" x14ac:dyDescent="0.25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3.2" x14ac:dyDescent="0.25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3.2" x14ac:dyDescent="0.25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3.2" x14ac:dyDescent="0.25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3.2" x14ac:dyDescent="0.25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3.2" x14ac:dyDescent="0.25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3.2" x14ac:dyDescent="0.25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3.2" x14ac:dyDescent="0.25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3.2" x14ac:dyDescent="0.25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3.2" x14ac:dyDescent="0.25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3.2" x14ac:dyDescent="0.25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3.2" x14ac:dyDescent="0.25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3.2" x14ac:dyDescent="0.25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3.2" x14ac:dyDescent="0.25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3.2" x14ac:dyDescent="0.25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3.2" x14ac:dyDescent="0.25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3.2" x14ac:dyDescent="0.25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3.2" x14ac:dyDescent="0.25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3.2" x14ac:dyDescent="0.25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3.2" x14ac:dyDescent="0.25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3.2" x14ac:dyDescent="0.25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3.2" x14ac:dyDescent="0.25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3.2" x14ac:dyDescent="0.25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3.2" x14ac:dyDescent="0.25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3.2" x14ac:dyDescent="0.25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3.2" x14ac:dyDescent="0.25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3.2" x14ac:dyDescent="0.25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3.2" x14ac:dyDescent="0.25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3.2" x14ac:dyDescent="0.25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3.2" x14ac:dyDescent="0.25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3.2" x14ac:dyDescent="0.25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3.2" x14ac:dyDescent="0.25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3.2" x14ac:dyDescent="0.25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3.2" x14ac:dyDescent="0.25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3.2" x14ac:dyDescent="0.25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3.2" x14ac:dyDescent="0.25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3.2" x14ac:dyDescent="0.25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3.2" x14ac:dyDescent="0.25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3.2" x14ac:dyDescent="0.25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3.2" x14ac:dyDescent="0.25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3.2" x14ac:dyDescent="0.25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3.2" x14ac:dyDescent="0.25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3.2" x14ac:dyDescent="0.25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3.2" x14ac:dyDescent="0.25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3.2" x14ac:dyDescent="0.25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3.2" x14ac:dyDescent="0.25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3.2" x14ac:dyDescent="0.25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3.2" x14ac:dyDescent="0.25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3.2" x14ac:dyDescent="0.25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3.2" x14ac:dyDescent="0.25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3.2" x14ac:dyDescent="0.25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3.2" x14ac:dyDescent="0.25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3.2" x14ac:dyDescent="0.25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3.2" x14ac:dyDescent="0.25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3.2" x14ac:dyDescent="0.25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3.2" x14ac:dyDescent="0.25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3.2" x14ac:dyDescent="0.25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3.2" x14ac:dyDescent="0.25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3.2" x14ac:dyDescent="0.25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3.2" x14ac:dyDescent="0.25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3.2" x14ac:dyDescent="0.25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3.2" x14ac:dyDescent="0.25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3.2" x14ac:dyDescent="0.25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3.2" x14ac:dyDescent="0.25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3.2" x14ac:dyDescent="0.25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3.2" x14ac:dyDescent="0.25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3.2" x14ac:dyDescent="0.25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3.2" x14ac:dyDescent="0.25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3.2" x14ac:dyDescent="0.25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3.2" x14ac:dyDescent="0.25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3.2" x14ac:dyDescent="0.25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3.2" x14ac:dyDescent="0.25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3.2" x14ac:dyDescent="0.25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3.2" x14ac:dyDescent="0.25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3.2" x14ac:dyDescent="0.25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3.2" x14ac:dyDescent="0.25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3.2" x14ac:dyDescent="0.25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3.2" x14ac:dyDescent="0.25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3.2" x14ac:dyDescent="0.25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3.2" x14ac:dyDescent="0.25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3.2" x14ac:dyDescent="0.25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3.2" x14ac:dyDescent="0.25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3.2" x14ac:dyDescent="0.25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3.2" x14ac:dyDescent="0.25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3.2" x14ac:dyDescent="0.25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3.2" x14ac:dyDescent="0.25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3.2" x14ac:dyDescent="0.25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3.2" x14ac:dyDescent="0.25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3.2" x14ac:dyDescent="0.25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3.2" x14ac:dyDescent="0.25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3.2" x14ac:dyDescent="0.25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3.2" x14ac:dyDescent="0.25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3.2" x14ac:dyDescent="0.25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3.2" x14ac:dyDescent="0.25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3.2" x14ac:dyDescent="0.25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3.2" x14ac:dyDescent="0.25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3.2" x14ac:dyDescent="0.25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3.2" x14ac:dyDescent="0.25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3.2" x14ac:dyDescent="0.25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3.2" x14ac:dyDescent="0.25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3.2" x14ac:dyDescent="0.25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3.2" x14ac:dyDescent="0.25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3.2" x14ac:dyDescent="0.25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3.2" x14ac:dyDescent="0.25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3.2" x14ac:dyDescent="0.25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3.2" x14ac:dyDescent="0.25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3.2" x14ac:dyDescent="0.25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3.2" x14ac:dyDescent="0.25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3.2" x14ac:dyDescent="0.25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3.2" x14ac:dyDescent="0.25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3.2" x14ac:dyDescent="0.25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3.2" x14ac:dyDescent="0.25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3.2" x14ac:dyDescent="0.25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3.2" x14ac:dyDescent="0.25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3.2" x14ac:dyDescent="0.25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3.2" x14ac:dyDescent="0.25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3.2" x14ac:dyDescent="0.25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3.2" x14ac:dyDescent="0.25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3.2" x14ac:dyDescent="0.25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3.2" x14ac:dyDescent="0.25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3.2" x14ac:dyDescent="0.25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3.2" x14ac:dyDescent="0.25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3.2" x14ac:dyDescent="0.25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3.2" x14ac:dyDescent="0.25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3.2" x14ac:dyDescent="0.25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3.2" x14ac:dyDescent="0.25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3.2" x14ac:dyDescent="0.25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3.2" x14ac:dyDescent="0.25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3.2" x14ac:dyDescent="0.25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3.2" x14ac:dyDescent="0.25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3.2" x14ac:dyDescent="0.25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3.2" x14ac:dyDescent="0.25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3.2" x14ac:dyDescent="0.25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3.2" x14ac:dyDescent="0.25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3.2" x14ac:dyDescent="0.25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3.2" x14ac:dyDescent="0.25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3.2" x14ac:dyDescent="0.25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3.2" x14ac:dyDescent="0.25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3.2" x14ac:dyDescent="0.25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3.2" x14ac:dyDescent="0.25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3.2" x14ac:dyDescent="0.25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3.2" x14ac:dyDescent="0.25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3.2" x14ac:dyDescent="0.25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3.2" x14ac:dyDescent="0.25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3.2" x14ac:dyDescent="0.25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3.2" x14ac:dyDescent="0.25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3.2" x14ac:dyDescent="0.25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3.2" x14ac:dyDescent="0.25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3.2" x14ac:dyDescent="0.25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3.2" x14ac:dyDescent="0.25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3.2" x14ac:dyDescent="0.25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3.2" x14ac:dyDescent="0.25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3.2" x14ac:dyDescent="0.25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3.2" x14ac:dyDescent="0.25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3.2" x14ac:dyDescent="0.25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3.2" x14ac:dyDescent="0.25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3.2" x14ac:dyDescent="0.25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3.2" x14ac:dyDescent="0.25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3.2" x14ac:dyDescent="0.25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3.2" x14ac:dyDescent="0.25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3.2" x14ac:dyDescent="0.25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3.2" x14ac:dyDescent="0.25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3.2" x14ac:dyDescent="0.25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3.2" x14ac:dyDescent="0.25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3.2" x14ac:dyDescent="0.25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3.2" x14ac:dyDescent="0.25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3.2" x14ac:dyDescent="0.25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3.2" x14ac:dyDescent="0.25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3.2" x14ac:dyDescent="0.25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3.2" x14ac:dyDescent="0.25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3.2" x14ac:dyDescent="0.25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3.2" x14ac:dyDescent="0.25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3.2" x14ac:dyDescent="0.25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3.2" x14ac:dyDescent="0.25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3.2" x14ac:dyDescent="0.25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3.2" x14ac:dyDescent="0.25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3.2" x14ac:dyDescent="0.25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3.2" x14ac:dyDescent="0.25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3.2" x14ac:dyDescent="0.25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3.2" x14ac:dyDescent="0.25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3.2" x14ac:dyDescent="0.25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3.2" x14ac:dyDescent="0.25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3.2" x14ac:dyDescent="0.25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3.2" x14ac:dyDescent="0.25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3.2" x14ac:dyDescent="0.25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3.2" x14ac:dyDescent="0.25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3.2" x14ac:dyDescent="0.25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3.2" x14ac:dyDescent="0.25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3.2" x14ac:dyDescent="0.25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3.2" x14ac:dyDescent="0.25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3.2" x14ac:dyDescent="0.25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3.2" x14ac:dyDescent="0.25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3.2" x14ac:dyDescent="0.25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3.2" x14ac:dyDescent="0.25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3.2" x14ac:dyDescent="0.25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3.2" x14ac:dyDescent="0.25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3.2" x14ac:dyDescent="0.25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3.2" x14ac:dyDescent="0.25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3.2" x14ac:dyDescent="0.25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3.2" x14ac:dyDescent="0.25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3.2" x14ac:dyDescent="0.25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3.2" x14ac:dyDescent="0.25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3.2" x14ac:dyDescent="0.25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3.2" x14ac:dyDescent="0.25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3.2" x14ac:dyDescent="0.25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3.2" x14ac:dyDescent="0.25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3.2" x14ac:dyDescent="0.25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3.2" x14ac:dyDescent="0.25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3.2" x14ac:dyDescent="0.25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3.2" x14ac:dyDescent="0.25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3.2" x14ac:dyDescent="0.25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3.2" x14ac:dyDescent="0.25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3.2" x14ac:dyDescent="0.25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3.2" x14ac:dyDescent="0.25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3.2" x14ac:dyDescent="0.25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3.2" x14ac:dyDescent="0.25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3.2" x14ac:dyDescent="0.25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3.2" x14ac:dyDescent="0.25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3.2" x14ac:dyDescent="0.25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3.2" x14ac:dyDescent="0.25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3.2" x14ac:dyDescent="0.25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3.2" x14ac:dyDescent="0.25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3.2" x14ac:dyDescent="0.25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3.2" x14ac:dyDescent="0.25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3.2" x14ac:dyDescent="0.25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3.2" x14ac:dyDescent="0.25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3.2" x14ac:dyDescent="0.25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3.2" x14ac:dyDescent="0.25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3.2" x14ac:dyDescent="0.25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3.2" x14ac:dyDescent="0.25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3.2" x14ac:dyDescent="0.25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3.2" x14ac:dyDescent="0.25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3.2" x14ac:dyDescent="0.25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3.2" x14ac:dyDescent="0.25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3.2" x14ac:dyDescent="0.25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3.2" x14ac:dyDescent="0.25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3.2" x14ac:dyDescent="0.25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3.2" x14ac:dyDescent="0.25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3.2" x14ac:dyDescent="0.25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3.2" x14ac:dyDescent="0.25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3.2" x14ac:dyDescent="0.25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3.2" x14ac:dyDescent="0.25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3.2" x14ac:dyDescent="0.25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3.2" x14ac:dyDescent="0.25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3.2" x14ac:dyDescent="0.25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3.2" x14ac:dyDescent="0.25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3.2" x14ac:dyDescent="0.25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3.2" x14ac:dyDescent="0.25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3.2" x14ac:dyDescent="0.25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3.2" x14ac:dyDescent="0.25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3.2" x14ac:dyDescent="0.25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3.2" x14ac:dyDescent="0.25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3.2" x14ac:dyDescent="0.25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3.2" x14ac:dyDescent="0.25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3.2" x14ac:dyDescent="0.25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3.2" x14ac:dyDescent="0.25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3.2" x14ac:dyDescent="0.25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3.2" x14ac:dyDescent="0.25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3.2" x14ac:dyDescent="0.25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3.2" x14ac:dyDescent="0.25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3.2" x14ac:dyDescent="0.25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3.2" x14ac:dyDescent="0.25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3.2" x14ac:dyDescent="0.25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3.2" x14ac:dyDescent="0.25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3.2" x14ac:dyDescent="0.25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3.2" x14ac:dyDescent="0.25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3.2" x14ac:dyDescent="0.25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3.2" x14ac:dyDescent="0.25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3.2" x14ac:dyDescent="0.25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3.2" x14ac:dyDescent="0.25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3.2" x14ac:dyDescent="0.25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3.2" x14ac:dyDescent="0.25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3.2" x14ac:dyDescent="0.25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3.2" x14ac:dyDescent="0.25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3.2" x14ac:dyDescent="0.25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3.2" x14ac:dyDescent="0.25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3.2" x14ac:dyDescent="0.25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3.2" x14ac:dyDescent="0.25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3.2" x14ac:dyDescent="0.25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3.2" x14ac:dyDescent="0.25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3.2" x14ac:dyDescent="0.25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3.2" x14ac:dyDescent="0.25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3.2" x14ac:dyDescent="0.25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3.2" x14ac:dyDescent="0.25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3.2" x14ac:dyDescent="0.25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3.2" x14ac:dyDescent="0.25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3.2" x14ac:dyDescent="0.25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3.2" x14ac:dyDescent="0.25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3.2" x14ac:dyDescent="0.25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3.2" x14ac:dyDescent="0.25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3.2" x14ac:dyDescent="0.25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3.2" x14ac:dyDescent="0.25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3.2" x14ac:dyDescent="0.25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3.2" x14ac:dyDescent="0.25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3.2" x14ac:dyDescent="0.25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3.2" x14ac:dyDescent="0.25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3.2" x14ac:dyDescent="0.25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3.2" x14ac:dyDescent="0.25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3.2" x14ac:dyDescent="0.25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3.2" x14ac:dyDescent="0.25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3.2" x14ac:dyDescent="0.25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3.2" x14ac:dyDescent="0.25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3.2" x14ac:dyDescent="0.25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3.2" x14ac:dyDescent="0.25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3.2" x14ac:dyDescent="0.25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3.2" x14ac:dyDescent="0.25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3.2" x14ac:dyDescent="0.25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3.2" x14ac:dyDescent="0.25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3.2" x14ac:dyDescent="0.25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3.2" x14ac:dyDescent="0.25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3.2" x14ac:dyDescent="0.25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3.2" x14ac:dyDescent="0.25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3.2" x14ac:dyDescent="0.25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3.2" x14ac:dyDescent="0.25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3.2" x14ac:dyDescent="0.25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3.2" x14ac:dyDescent="0.25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3.2" x14ac:dyDescent="0.25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3.2" x14ac:dyDescent="0.25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3.2" x14ac:dyDescent="0.25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3.2" x14ac:dyDescent="0.25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3.2" x14ac:dyDescent="0.25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3.2" x14ac:dyDescent="0.25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3.2" x14ac:dyDescent="0.25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3.2" x14ac:dyDescent="0.25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3.2" x14ac:dyDescent="0.25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3.2" x14ac:dyDescent="0.25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3.2" x14ac:dyDescent="0.25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3.2" x14ac:dyDescent="0.25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3.2" x14ac:dyDescent="0.25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3.2" x14ac:dyDescent="0.25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3.2" x14ac:dyDescent="0.25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3.2" x14ac:dyDescent="0.25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3.2" x14ac:dyDescent="0.25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3.2" x14ac:dyDescent="0.25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3.2" x14ac:dyDescent="0.25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3.2" x14ac:dyDescent="0.25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3.2" x14ac:dyDescent="0.25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3.2" x14ac:dyDescent="0.25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3.2" x14ac:dyDescent="0.25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3.2" x14ac:dyDescent="0.25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3.2" x14ac:dyDescent="0.25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3.2" x14ac:dyDescent="0.25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3.2" x14ac:dyDescent="0.25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3.2" x14ac:dyDescent="0.25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3.2" x14ac:dyDescent="0.25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3.2" x14ac:dyDescent="0.25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3.2" x14ac:dyDescent="0.25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3.2" x14ac:dyDescent="0.25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3.2" x14ac:dyDescent="0.25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3.2" x14ac:dyDescent="0.25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3.2" x14ac:dyDescent="0.25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3.2" x14ac:dyDescent="0.25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3.2" x14ac:dyDescent="0.25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3.2" x14ac:dyDescent="0.25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3.2" x14ac:dyDescent="0.25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3.2" x14ac:dyDescent="0.25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3.2" x14ac:dyDescent="0.25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3.2" x14ac:dyDescent="0.25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3.2" x14ac:dyDescent="0.25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3.2" x14ac:dyDescent="0.25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3.2" x14ac:dyDescent="0.25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3.2" x14ac:dyDescent="0.25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3.2" x14ac:dyDescent="0.25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3.2" x14ac:dyDescent="0.25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3.2" x14ac:dyDescent="0.25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3.2" x14ac:dyDescent="0.25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3.2" x14ac:dyDescent="0.25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3.2" x14ac:dyDescent="0.25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3.2" x14ac:dyDescent="0.25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3.2" x14ac:dyDescent="0.25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3.2" x14ac:dyDescent="0.25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3.2" x14ac:dyDescent="0.25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3.2" x14ac:dyDescent="0.25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3.2" x14ac:dyDescent="0.25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3.2" x14ac:dyDescent="0.25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3.2" x14ac:dyDescent="0.25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3.2" x14ac:dyDescent="0.25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3.2" x14ac:dyDescent="0.25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3.2" x14ac:dyDescent="0.25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3.2" x14ac:dyDescent="0.25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3.2" x14ac:dyDescent="0.25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3.2" x14ac:dyDescent="0.25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3.2" x14ac:dyDescent="0.25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3.2" x14ac:dyDescent="0.25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3.2" x14ac:dyDescent="0.25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3.2" x14ac:dyDescent="0.25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3.2" x14ac:dyDescent="0.25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3.2" x14ac:dyDescent="0.25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3.2" x14ac:dyDescent="0.25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3.2" x14ac:dyDescent="0.25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3.2" x14ac:dyDescent="0.25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3.2" x14ac:dyDescent="0.25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3.2" x14ac:dyDescent="0.25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3.2" x14ac:dyDescent="0.25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3.2" x14ac:dyDescent="0.25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3.2" x14ac:dyDescent="0.25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3.2" x14ac:dyDescent="0.25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3.2" x14ac:dyDescent="0.25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3.2" x14ac:dyDescent="0.25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3.2" x14ac:dyDescent="0.25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3.2" x14ac:dyDescent="0.25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3.2" x14ac:dyDescent="0.25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3.2" x14ac:dyDescent="0.25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3.2" x14ac:dyDescent="0.25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3.2" x14ac:dyDescent="0.25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3.2" x14ac:dyDescent="0.25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3.2" x14ac:dyDescent="0.25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3.2" x14ac:dyDescent="0.25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3.2" x14ac:dyDescent="0.25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3.2" x14ac:dyDescent="0.25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3.2" x14ac:dyDescent="0.25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3.2" x14ac:dyDescent="0.25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3.2" x14ac:dyDescent="0.25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3.2" x14ac:dyDescent="0.25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3.2" x14ac:dyDescent="0.25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3.2" x14ac:dyDescent="0.25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3.2" x14ac:dyDescent="0.25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3.2" x14ac:dyDescent="0.25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3.2" x14ac:dyDescent="0.25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3.2" x14ac:dyDescent="0.25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3.2" x14ac:dyDescent="0.25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3.2" x14ac:dyDescent="0.25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3.2" x14ac:dyDescent="0.25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3.2" x14ac:dyDescent="0.25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3.2" x14ac:dyDescent="0.25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3.2" x14ac:dyDescent="0.25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3.2" x14ac:dyDescent="0.25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3.2" x14ac:dyDescent="0.25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3.2" x14ac:dyDescent="0.25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3.2" x14ac:dyDescent="0.25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3.2" x14ac:dyDescent="0.25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3.2" x14ac:dyDescent="0.25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3.2" x14ac:dyDescent="0.25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3.2" x14ac:dyDescent="0.25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3.2" x14ac:dyDescent="0.25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3.2" x14ac:dyDescent="0.25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3.2" x14ac:dyDescent="0.25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3.2" x14ac:dyDescent="0.25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3.2" x14ac:dyDescent="0.25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3.2" x14ac:dyDescent="0.25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3.2" x14ac:dyDescent="0.25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3.2" x14ac:dyDescent="0.25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3.2" x14ac:dyDescent="0.25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3.2" x14ac:dyDescent="0.25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3.2" x14ac:dyDescent="0.25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3.2" x14ac:dyDescent="0.25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3.2" x14ac:dyDescent="0.25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3.2" x14ac:dyDescent="0.25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3.2" x14ac:dyDescent="0.25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3.2" x14ac:dyDescent="0.25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3.2" x14ac:dyDescent="0.25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3.2" x14ac:dyDescent="0.25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3.2" x14ac:dyDescent="0.25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3.2" x14ac:dyDescent="0.25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3.2" x14ac:dyDescent="0.25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3.2" x14ac:dyDescent="0.25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3.2" x14ac:dyDescent="0.25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3.2" x14ac:dyDescent="0.25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3.2" x14ac:dyDescent="0.25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3.2" x14ac:dyDescent="0.25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3.2" x14ac:dyDescent="0.25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3.2" x14ac:dyDescent="0.25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3.2" x14ac:dyDescent="0.25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3.2" x14ac:dyDescent="0.25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3.2" x14ac:dyDescent="0.25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3.2" x14ac:dyDescent="0.25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3.2" x14ac:dyDescent="0.25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3.2" x14ac:dyDescent="0.25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3.2" x14ac:dyDescent="0.25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3.2" x14ac:dyDescent="0.25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3.2" x14ac:dyDescent="0.25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3.2" x14ac:dyDescent="0.25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3.2" x14ac:dyDescent="0.25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3.2" x14ac:dyDescent="0.25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3.2" x14ac:dyDescent="0.25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3.2" x14ac:dyDescent="0.25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3.2" x14ac:dyDescent="0.25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3.2" x14ac:dyDescent="0.25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3.2" x14ac:dyDescent="0.25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3.2" x14ac:dyDescent="0.25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3.2" x14ac:dyDescent="0.25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3.2" x14ac:dyDescent="0.25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3.2" x14ac:dyDescent="0.25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3.2" x14ac:dyDescent="0.25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3.2" x14ac:dyDescent="0.25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3.2" x14ac:dyDescent="0.25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3.2" x14ac:dyDescent="0.25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3.2" x14ac:dyDescent="0.25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3.2" x14ac:dyDescent="0.25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3.2" x14ac:dyDescent="0.25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3.2" x14ac:dyDescent="0.25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3.2" x14ac:dyDescent="0.25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3.2" x14ac:dyDescent="0.25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3.2" x14ac:dyDescent="0.25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3.2" x14ac:dyDescent="0.25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3.2" x14ac:dyDescent="0.25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3.2" x14ac:dyDescent="0.25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3.2" x14ac:dyDescent="0.25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3.2" x14ac:dyDescent="0.25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3.2" x14ac:dyDescent="0.25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3.2" x14ac:dyDescent="0.25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3.2" x14ac:dyDescent="0.25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3.2" x14ac:dyDescent="0.25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3.2" x14ac:dyDescent="0.25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3.2" x14ac:dyDescent="0.25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3.2" x14ac:dyDescent="0.25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3.2" x14ac:dyDescent="0.25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3.2" x14ac:dyDescent="0.25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3.2" x14ac:dyDescent="0.25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3.2" x14ac:dyDescent="0.25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3.2" x14ac:dyDescent="0.25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3.2" x14ac:dyDescent="0.25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3.2" x14ac:dyDescent="0.25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3.2" x14ac:dyDescent="0.25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3.2" x14ac:dyDescent="0.25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3.2" x14ac:dyDescent="0.25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3.2" x14ac:dyDescent="0.25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3.2" x14ac:dyDescent="0.25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3.2" x14ac:dyDescent="0.25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3.2" x14ac:dyDescent="0.25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3.2" x14ac:dyDescent="0.25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3.2" x14ac:dyDescent="0.25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3.2" x14ac:dyDescent="0.25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3.2" x14ac:dyDescent="0.25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3.2" x14ac:dyDescent="0.25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3.2" x14ac:dyDescent="0.25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3.2" x14ac:dyDescent="0.25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3.2" x14ac:dyDescent="0.25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3.2" x14ac:dyDescent="0.25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3.2" x14ac:dyDescent="0.25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3.2" x14ac:dyDescent="0.25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3.2" x14ac:dyDescent="0.25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3.2" x14ac:dyDescent="0.25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3.2" x14ac:dyDescent="0.25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3.2" x14ac:dyDescent="0.25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3.2" x14ac:dyDescent="0.25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3.2" x14ac:dyDescent="0.25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3.2" x14ac:dyDescent="0.25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3.2" x14ac:dyDescent="0.25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3.2" x14ac:dyDescent="0.25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3.2" x14ac:dyDescent="0.25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3.2" x14ac:dyDescent="0.25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3.2" x14ac:dyDescent="0.25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3.2" x14ac:dyDescent="0.25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3.2" x14ac:dyDescent="0.25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3.2" x14ac:dyDescent="0.25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3.2" x14ac:dyDescent="0.25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3.2" x14ac:dyDescent="0.25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3.2" x14ac:dyDescent="0.25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3.2" x14ac:dyDescent="0.25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3.2" x14ac:dyDescent="0.25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3.2" x14ac:dyDescent="0.25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3.2" x14ac:dyDescent="0.25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3.2" x14ac:dyDescent="0.25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3.2" x14ac:dyDescent="0.25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3.2" x14ac:dyDescent="0.25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3.2" x14ac:dyDescent="0.25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3.2" x14ac:dyDescent="0.25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3.2" x14ac:dyDescent="0.25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3.2" x14ac:dyDescent="0.25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3.2" x14ac:dyDescent="0.25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3.2" x14ac:dyDescent="0.25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3.2" x14ac:dyDescent="0.25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3.2" x14ac:dyDescent="0.25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3.2" x14ac:dyDescent="0.25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3.2" x14ac:dyDescent="0.25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3.2" x14ac:dyDescent="0.25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3.2" x14ac:dyDescent="0.25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3.2" x14ac:dyDescent="0.25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3.2" x14ac:dyDescent="0.25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3.2" x14ac:dyDescent="0.25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3.2" x14ac:dyDescent="0.25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3.2" x14ac:dyDescent="0.25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3.2" x14ac:dyDescent="0.25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3.2" x14ac:dyDescent="0.25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3.2" x14ac:dyDescent="0.25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3.2" x14ac:dyDescent="0.25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3.2" x14ac:dyDescent="0.25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3.2" x14ac:dyDescent="0.25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3.2" x14ac:dyDescent="0.25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3.2" x14ac:dyDescent="0.25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3.2" x14ac:dyDescent="0.25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3.2" x14ac:dyDescent="0.25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3.2" x14ac:dyDescent="0.25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3.2" x14ac:dyDescent="0.25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3.2" x14ac:dyDescent="0.25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3.2" x14ac:dyDescent="0.25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3.2" x14ac:dyDescent="0.25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3.2" x14ac:dyDescent="0.25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3.2" x14ac:dyDescent="0.25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3.2" x14ac:dyDescent="0.25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3.2" x14ac:dyDescent="0.25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3.2" x14ac:dyDescent="0.25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3.2" x14ac:dyDescent="0.25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3.2" x14ac:dyDescent="0.25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3.2" x14ac:dyDescent="0.25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3.2" x14ac:dyDescent="0.25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3.2" x14ac:dyDescent="0.25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3.2" x14ac:dyDescent="0.25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3.2" x14ac:dyDescent="0.25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3.2" x14ac:dyDescent="0.25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3.2" x14ac:dyDescent="0.25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3.2" x14ac:dyDescent="0.25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3.2" x14ac:dyDescent="0.25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3.2" x14ac:dyDescent="0.25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3.2" x14ac:dyDescent="0.25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3.2" x14ac:dyDescent="0.25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3.2" x14ac:dyDescent="0.25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3.2" x14ac:dyDescent="0.25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3.2" x14ac:dyDescent="0.25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3.2" x14ac:dyDescent="0.25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3.2" x14ac:dyDescent="0.25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3.2" x14ac:dyDescent="0.25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3.2" x14ac:dyDescent="0.25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3.2" x14ac:dyDescent="0.25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3.2" x14ac:dyDescent="0.25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3.2" x14ac:dyDescent="0.25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3.2" x14ac:dyDescent="0.25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3.2" x14ac:dyDescent="0.25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3.2" x14ac:dyDescent="0.25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3.2" x14ac:dyDescent="0.25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3.2" x14ac:dyDescent="0.25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3.2" x14ac:dyDescent="0.25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3.2" x14ac:dyDescent="0.25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3.2" x14ac:dyDescent="0.25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3.2" x14ac:dyDescent="0.25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3.2" x14ac:dyDescent="0.25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3.2" x14ac:dyDescent="0.25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3.2" x14ac:dyDescent="0.25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3.2" x14ac:dyDescent="0.25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3.2" x14ac:dyDescent="0.25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3.2" x14ac:dyDescent="0.25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3.2" x14ac:dyDescent="0.25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3.2" x14ac:dyDescent="0.25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3.2" x14ac:dyDescent="0.25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3.2" x14ac:dyDescent="0.25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3.2" x14ac:dyDescent="0.25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3.2" x14ac:dyDescent="0.25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3.2" x14ac:dyDescent="0.25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3.2" x14ac:dyDescent="0.25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3.2" x14ac:dyDescent="0.25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3.2" x14ac:dyDescent="0.25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3.2" x14ac:dyDescent="0.25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3.2" x14ac:dyDescent="0.25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3.2" x14ac:dyDescent="0.25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3.2" x14ac:dyDescent="0.25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3.2" x14ac:dyDescent="0.25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3.2" x14ac:dyDescent="0.25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3.2" x14ac:dyDescent="0.25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3.2" x14ac:dyDescent="0.25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3.2" x14ac:dyDescent="0.25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3.2" x14ac:dyDescent="0.25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3.2" x14ac:dyDescent="0.25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3.2" x14ac:dyDescent="0.25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3.2" x14ac:dyDescent="0.25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3.2" x14ac:dyDescent="0.25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3.2" x14ac:dyDescent="0.25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3.2" x14ac:dyDescent="0.25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3.2" x14ac:dyDescent="0.25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3.2" x14ac:dyDescent="0.25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3.2" x14ac:dyDescent="0.25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3.2" x14ac:dyDescent="0.25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3.2" x14ac:dyDescent="0.25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3.2" x14ac:dyDescent="0.25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3.2" x14ac:dyDescent="0.25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3.2" x14ac:dyDescent="0.25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3.2" x14ac:dyDescent="0.25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3.2" x14ac:dyDescent="0.25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3.2" x14ac:dyDescent="0.25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3.2" x14ac:dyDescent="0.25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3.2" x14ac:dyDescent="0.25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3.2" x14ac:dyDescent="0.25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3.2" x14ac:dyDescent="0.25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3.2" x14ac:dyDescent="0.25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3.2" x14ac:dyDescent="0.25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3.2" x14ac:dyDescent="0.25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3.2" x14ac:dyDescent="0.25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3.2" x14ac:dyDescent="0.25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3.2" x14ac:dyDescent="0.25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3.2" x14ac:dyDescent="0.25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3.2" x14ac:dyDescent="0.25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3.2" x14ac:dyDescent="0.25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3.2" x14ac:dyDescent="0.25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3.2" x14ac:dyDescent="0.25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3.2" x14ac:dyDescent="0.25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3.2" x14ac:dyDescent="0.25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3.2" x14ac:dyDescent="0.25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3.2" x14ac:dyDescent="0.25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3.2" x14ac:dyDescent="0.25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3.2" x14ac:dyDescent="0.25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3.2" x14ac:dyDescent="0.25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3.2" x14ac:dyDescent="0.25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3.2" x14ac:dyDescent="0.25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3.2" x14ac:dyDescent="0.25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3.2" x14ac:dyDescent="0.25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3.2" x14ac:dyDescent="0.25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3.2" x14ac:dyDescent="0.25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3.2" x14ac:dyDescent="0.25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3.2" x14ac:dyDescent="0.25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3.2" x14ac:dyDescent="0.25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3.2" x14ac:dyDescent="0.25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3.2" x14ac:dyDescent="0.25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3.2" x14ac:dyDescent="0.25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3.2" x14ac:dyDescent="0.25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3.2" x14ac:dyDescent="0.25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3.2" x14ac:dyDescent="0.25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3.2" x14ac:dyDescent="0.25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3.2" x14ac:dyDescent="0.25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3.2" x14ac:dyDescent="0.25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3.2" x14ac:dyDescent="0.25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3.2" x14ac:dyDescent="0.25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3.2" x14ac:dyDescent="0.25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3.2" x14ac:dyDescent="0.25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3.2" x14ac:dyDescent="0.25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3.2" x14ac:dyDescent="0.25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3.2" x14ac:dyDescent="0.25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3.2" x14ac:dyDescent="0.25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3.2" x14ac:dyDescent="0.25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3.2" x14ac:dyDescent="0.25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3.2" x14ac:dyDescent="0.25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3.2" x14ac:dyDescent="0.25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3.2" x14ac:dyDescent="0.25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3.2" x14ac:dyDescent="0.25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3.2" x14ac:dyDescent="0.25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3.2" x14ac:dyDescent="0.25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3.2" x14ac:dyDescent="0.25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3.2" x14ac:dyDescent="0.25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3.2" x14ac:dyDescent="0.25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3.2" x14ac:dyDescent="0.25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3.2" x14ac:dyDescent="0.25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3.2" x14ac:dyDescent="0.25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3.2" x14ac:dyDescent="0.25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3.2" x14ac:dyDescent="0.25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3.2" x14ac:dyDescent="0.25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3.2" x14ac:dyDescent="0.25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3.2" x14ac:dyDescent="0.25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3.2" x14ac:dyDescent="0.25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3.2" x14ac:dyDescent="0.25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3.2" x14ac:dyDescent="0.25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3.2" x14ac:dyDescent="0.25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3.2" x14ac:dyDescent="0.25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3.2" x14ac:dyDescent="0.25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3.2" x14ac:dyDescent="0.25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3.2" x14ac:dyDescent="0.25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3.2" x14ac:dyDescent="0.25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3.2" x14ac:dyDescent="0.25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3.2" x14ac:dyDescent="0.25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3.2" x14ac:dyDescent="0.25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3.2" x14ac:dyDescent="0.25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3.2" x14ac:dyDescent="0.25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3.2" x14ac:dyDescent="0.25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3.2" x14ac:dyDescent="0.25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3.2" x14ac:dyDescent="0.25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3.2" x14ac:dyDescent="0.25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3.2" x14ac:dyDescent="0.25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3.2" x14ac:dyDescent="0.25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3.2" x14ac:dyDescent="0.25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3.2" x14ac:dyDescent="0.25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3.2" x14ac:dyDescent="0.25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3.2" x14ac:dyDescent="0.25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3.2" x14ac:dyDescent="0.25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3.2" x14ac:dyDescent="0.25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3.2" x14ac:dyDescent="0.25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3.2" x14ac:dyDescent="0.25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3.2" x14ac:dyDescent="0.25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3.2" x14ac:dyDescent="0.25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3.2" x14ac:dyDescent="0.25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3.2" x14ac:dyDescent="0.25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3.2" x14ac:dyDescent="0.25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3.2" x14ac:dyDescent="0.25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3.2" x14ac:dyDescent="0.25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3.2" x14ac:dyDescent="0.25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3.2" x14ac:dyDescent="0.25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3.2" x14ac:dyDescent="0.25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3.2" x14ac:dyDescent="0.25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3.2" x14ac:dyDescent="0.25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3.2" x14ac:dyDescent="0.25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3.2" x14ac:dyDescent="0.25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3.2" x14ac:dyDescent="0.25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3.2" x14ac:dyDescent="0.25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3.2" x14ac:dyDescent="0.25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3.2" x14ac:dyDescent="0.25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3.2" x14ac:dyDescent="0.25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3.2" x14ac:dyDescent="0.25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3.2" x14ac:dyDescent="0.25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3.2" x14ac:dyDescent="0.25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3.2" x14ac:dyDescent="0.25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3.2" x14ac:dyDescent="0.25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3.2" x14ac:dyDescent="0.25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3.2" x14ac:dyDescent="0.25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3.2" x14ac:dyDescent="0.25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3.2" x14ac:dyDescent="0.25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3.2" x14ac:dyDescent="0.25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3.2" x14ac:dyDescent="0.25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3.2" x14ac:dyDescent="0.25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3.2" x14ac:dyDescent="0.25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3.2" x14ac:dyDescent="0.25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3.2" x14ac:dyDescent="0.25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3.2" x14ac:dyDescent="0.25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3.2" x14ac:dyDescent="0.25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3.2" x14ac:dyDescent="0.25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3.2" x14ac:dyDescent="0.25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3.2" x14ac:dyDescent="0.25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3.2" x14ac:dyDescent="0.25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3.2" x14ac:dyDescent="0.25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3.2" x14ac:dyDescent="0.25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3.2" x14ac:dyDescent="0.25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3.2" x14ac:dyDescent="0.25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3.2" x14ac:dyDescent="0.25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3.2" x14ac:dyDescent="0.25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3.2" x14ac:dyDescent="0.25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3.2" x14ac:dyDescent="0.25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3.2" x14ac:dyDescent="0.25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3.2" x14ac:dyDescent="0.25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3.2" x14ac:dyDescent="0.25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3.2" x14ac:dyDescent="0.25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3.2" x14ac:dyDescent="0.25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3.2" x14ac:dyDescent="0.25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3.2" x14ac:dyDescent="0.25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3.2" x14ac:dyDescent="0.25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3.2" x14ac:dyDescent="0.25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3.2" x14ac:dyDescent="0.25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3.2" x14ac:dyDescent="0.25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3.2" x14ac:dyDescent="0.25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3.2" x14ac:dyDescent="0.25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3.2" x14ac:dyDescent="0.25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3.2" x14ac:dyDescent="0.25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3.2" x14ac:dyDescent="0.25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3.2" x14ac:dyDescent="0.25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3.2" x14ac:dyDescent="0.25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3.2" x14ac:dyDescent="0.25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3.2" x14ac:dyDescent="0.25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3.2" x14ac:dyDescent="0.25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3.2" x14ac:dyDescent="0.25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3.2" x14ac:dyDescent="0.25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3.2" x14ac:dyDescent="0.25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3.2" x14ac:dyDescent="0.25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3.2" x14ac:dyDescent="0.25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3.2" x14ac:dyDescent="0.25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3.2" x14ac:dyDescent="0.25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3.2" x14ac:dyDescent="0.25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3.2" x14ac:dyDescent="0.25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3.2" x14ac:dyDescent="0.25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3.2" x14ac:dyDescent="0.25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3.2" x14ac:dyDescent="0.25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3.2" x14ac:dyDescent="0.25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3.2" x14ac:dyDescent="0.25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3.2" x14ac:dyDescent="0.25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3.2" x14ac:dyDescent="0.25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3.2" x14ac:dyDescent="0.25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3.2" x14ac:dyDescent="0.25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3.2" x14ac:dyDescent="0.25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3.2" x14ac:dyDescent="0.25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3.2" x14ac:dyDescent="0.25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3.2" x14ac:dyDescent="0.25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3.2" x14ac:dyDescent="0.25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3.2" x14ac:dyDescent="0.25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3.2" x14ac:dyDescent="0.25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3.2" x14ac:dyDescent="0.25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3.2" x14ac:dyDescent="0.25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3.2" x14ac:dyDescent="0.25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3.2" x14ac:dyDescent="0.25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3.2" x14ac:dyDescent="0.25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3.2" x14ac:dyDescent="0.25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3.2" x14ac:dyDescent="0.25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3.2" x14ac:dyDescent="0.25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3.2" x14ac:dyDescent="0.25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3.2" x14ac:dyDescent="0.25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3.2" x14ac:dyDescent="0.25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3.2" x14ac:dyDescent="0.25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3.2" x14ac:dyDescent="0.25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3.2" x14ac:dyDescent="0.25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3.2" x14ac:dyDescent="0.25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3.2" x14ac:dyDescent="0.25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3.2" x14ac:dyDescent="0.25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3.2" x14ac:dyDescent="0.25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3.2" x14ac:dyDescent="0.25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3.2" x14ac:dyDescent="0.25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3.2" x14ac:dyDescent="0.25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3.2" x14ac:dyDescent="0.25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3.2" x14ac:dyDescent="0.25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3.2" x14ac:dyDescent="0.25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3.2" x14ac:dyDescent="0.25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3.2" x14ac:dyDescent="0.25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3.2" x14ac:dyDescent="0.25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3.2" x14ac:dyDescent="0.25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3.2" x14ac:dyDescent="0.25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3.2" x14ac:dyDescent="0.25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3.2" x14ac:dyDescent="0.25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3.2" x14ac:dyDescent="0.25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3.2" x14ac:dyDescent="0.25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3.2" x14ac:dyDescent="0.25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3.2" x14ac:dyDescent="0.25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3.2" x14ac:dyDescent="0.25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3.2" x14ac:dyDescent="0.25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3.2" x14ac:dyDescent="0.25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3.2" x14ac:dyDescent="0.25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3.2" x14ac:dyDescent="0.25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3.2" x14ac:dyDescent="0.25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3.2" x14ac:dyDescent="0.25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3.2" x14ac:dyDescent="0.25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3.2" x14ac:dyDescent="0.25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3.2" x14ac:dyDescent="0.25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3.2" x14ac:dyDescent="0.25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3.2" x14ac:dyDescent="0.25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3.2" x14ac:dyDescent="0.25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3.2" x14ac:dyDescent="0.25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3.2" x14ac:dyDescent="0.25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3.2" x14ac:dyDescent="0.25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3.2" x14ac:dyDescent="0.25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3.2" x14ac:dyDescent="0.25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3.2" x14ac:dyDescent="0.25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3.2" x14ac:dyDescent="0.25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3.2" x14ac:dyDescent="0.25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3.2" x14ac:dyDescent="0.25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3.2" x14ac:dyDescent="0.25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3.2" x14ac:dyDescent="0.25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3.2" x14ac:dyDescent="0.25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3.2" x14ac:dyDescent="0.25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3.2" x14ac:dyDescent="0.25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3.2" x14ac:dyDescent="0.25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3.2" x14ac:dyDescent="0.25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3.2" x14ac:dyDescent="0.25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3.2" x14ac:dyDescent="0.25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3.2" x14ac:dyDescent="0.25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3.2" x14ac:dyDescent="0.25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3.2" x14ac:dyDescent="0.25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3.2" x14ac:dyDescent="0.25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3.2" x14ac:dyDescent="0.25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3.2" x14ac:dyDescent="0.25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3.2" x14ac:dyDescent="0.25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3.2" x14ac:dyDescent="0.25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3.2" x14ac:dyDescent="0.25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3.2" x14ac:dyDescent="0.25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3.2" x14ac:dyDescent="0.25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3.2" x14ac:dyDescent="0.25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3.2" x14ac:dyDescent="0.25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3.2" x14ac:dyDescent="0.25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3.2" x14ac:dyDescent="0.25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3.2" x14ac:dyDescent="0.25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3.2" x14ac:dyDescent="0.25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3.2" x14ac:dyDescent="0.25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3.2" x14ac:dyDescent="0.25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3.2" x14ac:dyDescent="0.25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3.2" x14ac:dyDescent="0.25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3.2" x14ac:dyDescent="0.25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3.2" x14ac:dyDescent="0.25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3.2" x14ac:dyDescent="0.25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3.2" x14ac:dyDescent="0.25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3.2" x14ac:dyDescent="0.25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3.2" x14ac:dyDescent="0.25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3.2" x14ac:dyDescent="0.25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3.2" x14ac:dyDescent="0.25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3.2" x14ac:dyDescent="0.25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3.2" x14ac:dyDescent="0.25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3.2" x14ac:dyDescent="0.25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3.2" x14ac:dyDescent="0.25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3.2" x14ac:dyDescent="0.25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3.2" x14ac:dyDescent="0.25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3.2" x14ac:dyDescent="0.25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3.2" x14ac:dyDescent="0.25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3.2" x14ac:dyDescent="0.25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3.2" x14ac:dyDescent="0.25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3.2" x14ac:dyDescent="0.25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3.2" x14ac:dyDescent="0.25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3.2" x14ac:dyDescent="0.25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3.2" x14ac:dyDescent="0.25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3.2" x14ac:dyDescent="0.25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3.2" x14ac:dyDescent="0.25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3.2" x14ac:dyDescent="0.25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3.2" x14ac:dyDescent="0.25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3.2" x14ac:dyDescent="0.25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3.2" x14ac:dyDescent="0.25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3.2" x14ac:dyDescent="0.25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3.2" x14ac:dyDescent="0.25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3.2" x14ac:dyDescent="0.25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3.2" x14ac:dyDescent="0.25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3.2" x14ac:dyDescent="0.25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3.2" x14ac:dyDescent="0.25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3.2" x14ac:dyDescent="0.25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3.2" x14ac:dyDescent="0.25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3.2" x14ac:dyDescent="0.25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3.2" x14ac:dyDescent="0.25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3.2" x14ac:dyDescent="0.25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3.2" x14ac:dyDescent="0.25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3.2" x14ac:dyDescent="0.25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3.2" x14ac:dyDescent="0.25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3.2" x14ac:dyDescent="0.25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3.2" x14ac:dyDescent="0.25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3.2" x14ac:dyDescent="0.25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3.2" x14ac:dyDescent="0.25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3.2" x14ac:dyDescent="0.25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3.2" x14ac:dyDescent="0.25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3.2" x14ac:dyDescent="0.25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3.2" x14ac:dyDescent="0.25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3.2" x14ac:dyDescent="0.25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3.2" x14ac:dyDescent="0.25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3.2" x14ac:dyDescent="0.25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3.2" x14ac:dyDescent="0.25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3.2" x14ac:dyDescent="0.25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3.2" x14ac:dyDescent="0.25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3.2" x14ac:dyDescent="0.25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3.2" x14ac:dyDescent="0.25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3.2" x14ac:dyDescent="0.25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3.2" x14ac:dyDescent="0.25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3.2" x14ac:dyDescent="0.25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3.2" x14ac:dyDescent="0.25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3.2" x14ac:dyDescent="0.25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3.2" x14ac:dyDescent="0.25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3.2" x14ac:dyDescent="0.25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3.2" x14ac:dyDescent="0.25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3.2" x14ac:dyDescent="0.25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3.2" x14ac:dyDescent="0.25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3.2" x14ac:dyDescent="0.25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3.2" x14ac:dyDescent="0.25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3.2" x14ac:dyDescent="0.25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3.2" x14ac:dyDescent="0.25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3.2" x14ac:dyDescent="0.25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3.2" x14ac:dyDescent="0.25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3.2" x14ac:dyDescent="0.25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3.2" x14ac:dyDescent="0.25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3.2" x14ac:dyDescent="0.25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3.2" x14ac:dyDescent="0.25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3.2" x14ac:dyDescent="0.25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3.2" x14ac:dyDescent="0.25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3.2" x14ac:dyDescent="0.25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3.2" x14ac:dyDescent="0.25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3.2" x14ac:dyDescent="0.25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3.2" x14ac:dyDescent="0.25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3.2" x14ac:dyDescent="0.25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3.2" x14ac:dyDescent="0.25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3.2" x14ac:dyDescent="0.25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3.2" x14ac:dyDescent="0.25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3.2" x14ac:dyDescent="0.25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3.2" x14ac:dyDescent="0.25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3.2" x14ac:dyDescent="0.25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3.2" x14ac:dyDescent="0.25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3.2" x14ac:dyDescent="0.25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3.2" x14ac:dyDescent="0.25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3.2" x14ac:dyDescent="0.25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3.2" x14ac:dyDescent="0.25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3.2" x14ac:dyDescent="0.25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3.2" x14ac:dyDescent="0.25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3.2" x14ac:dyDescent="0.25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3.2" x14ac:dyDescent="0.25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3.2" x14ac:dyDescent="0.25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3.2" x14ac:dyDescent="0.25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3.2" x14ac:dyDescent="0.25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3.2" x14ac:dyDescent="0.25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3.2" x14ac:dyDescent="0.25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3.2" x14ac:dyDescent="0.25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3.2" x14ac:dyDescent="0.25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3.2" x14ac:dyDescent="0.25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3.2" x14ac:dyDescent="0.25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3.2" x14ac:dyDescent="0.25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3.2" x14ac:dyDescent="0.25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3.2" x14ac:dyDescent="0.25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3.2" x14ac:dyDescent="0.25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3.2" x14ac:dyDescent="0.25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3.2" x14ac:dyDescent="0.25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3.2" x14ac:dyDescent="0.25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3.2" x14ac:dyDescent="0.25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3.2" x14ac:dyDescent="0.25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3.2" x14ac:dyDescent="0.25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3.2" x14ac:dyDescent="0.25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3.2" x14ac:dyDescent="0.25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3.2" x14ac:dyDescent="0.25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3.2" x14ac:dyDescent="0.25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3.2" x14ac:dyDescent="0.25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3.2" x14ac:dyDescent="0.25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3.2" x14ac:dyDescent="0.25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3.2" x14ac:dyDescent="0.25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3.2" x14ac:dyDescent="0.25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3.2" x14ac:dyDescent="0.25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3.2" x14ac:dyDescent="0.25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3.2" x14ac:dyDescent="0.25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3.2" x14ac:dyDescent="0.25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3.2" x14ac:dyDescent="0.25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3.2" x14ac:dyDescent="0.25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3.2" x14ac:dyDescent="0.25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3.2" x14ac:dyDescent="0.25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3.2" x14ac:dyDescent="0.25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3.2" x14ac:dyDescent="0.25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3.2" x14ac:dyDescent="0.25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3.2" x14ac:dyDescent="0.25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3.2" x14ac:dyDescent="0.25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3.2" x14ac:dyDescent="0.25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3.2" x14ac:dyDescent="0.25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3.2" x14ac:dyDescent="0.25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3.2" x14ac:dyDescent="0.25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3.2" x14ac:dyDescent="0.25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3.2" x14ac:dyDescent="0.25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3.2" x14ac:dyDescent="0.25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3.2" x14ac:dyDescent="0.25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3.2" x14ac:dyDescent="0.25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3.2" x14ac:dyDescent="0.25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3.2" x14ac:dyDescent="0.25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3.2" x14ac:dyDescent="0.25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3.2" x14ac:dyDescent="0.25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3.2" x14ac:dyDescent="0.25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3.2" x14ac:dyDescent="0.25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3.2" x14ac:dyDescent="0.25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3.2" x14ac:dyDescent="0.25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3.2" x14ac:dyDescent="0.25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3.2" x14ac:dyDescent="0.25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3.2" x14ac:dyDescent="0.25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3.2" x14ac:dyDescent="0.25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3.2" x14ac:dyDescent="0.25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3.2" x14ac:dyDescent="0.25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3.2" x14ac:dyDescent="0.25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3.2" x14ac:dyDescent="0.25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3.2" x14ac:dyDescent="0.25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3.2" x14ac:dyDescent="0.25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3.2" x14ac:dyDescent="0.25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3.2" x14ac:dyDescent="0.25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3.2" x14ac:dyDescent="0.25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3.2" x14ac:dyDescent="0.25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3.2" x14ac:dyDescent="0.25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3.2" x14ac:dyDescent="0.25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3.2" x14ac:dyDescent="0.25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3.2" x14ac:dyDescent="0.25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3.2" x14ac:dyDescent="0.25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3.2" x14ac:dyDescent="0.25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3.2" x14ac:dyDescent="0.25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3.2" x14ac:dyDescent="0.25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3.2" x14ac:dyDescent="0.25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3.2" x14ac:dyDescent="0.25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3.2" x14ac:dyDescent="0.25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3.2" x14ac:dyDescent="0.25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3.2" x14ac:dyDescent="0.25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3.2" x14ac:dyDescent="0.25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3.2" x14ac:dyDescent="0.25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3.2" x14ac:dyDescent="0.25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3.2" x14ac:dyDescent="0.25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3.2" x14ac:dyDescent="0.25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3.2" x14ac:dyDescent="0.25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3.2" x14ac:dyDescent="0.25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3.2" x14ac:dyDescent="0.25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3.2" x14ac:dyDescent="0.25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3.2" x14ac:dyDescent="0.25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3.2" x14ac:dyDescent="0.25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3.2" x14ac:dyDescent="0.25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3.2" x14ac:dyDescent="0.25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3.2" x14ac:dyDescent="0.25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3.2" x14ac:dyDescent="0.25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3.2" x14ac:dyDescent="0.25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3.2" x14ac:dyDescent="0.25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3.2" x14ac:dyDescent="0.25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3.2" x14ac:dyDescent="0.25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3.2" x14ac:dyDescent="0.25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3.2" x14ac:dyDescent="0.25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3.2" x14ac:dyDescent="0.25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3.2" x14ac:dyDescent="0.25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3.2" x14ac:dyDescent="0.25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3.2" x14ac:dyDescent="0.25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3.2" x14ac:dyDescent="0.25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3.2" x14ac:dyDescent="0.25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3.2" x14ac:dyDescent="0.25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3.2" x14ac:dyDescent="0.25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3.2" x14ac:dyDescent="0.25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3.2" x14ac:dyDescent="0.25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3.2" x14ac:dyDescent="0.25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3.2" x14ac:dyDescent="0.25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3.2" x14ac:dyDescent="0.25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3.2" x14ac:dyDescent="0.25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3.2" x14ac:dyDescent="0.25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3.2" x14ac:dyDescent="0.25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3.2" x14ac:dyDescent="0.25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3.2" x14ac:dyDescent="0.25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3.2" x14ac:dyDescent="0.25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3.2" x14ac:dyDescent="0.25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3.2" x14ac:dyDescent="0.25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3.2" x14ac:dyDescent="0.25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3.2" x14ac:dyDescent="0.25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3.2" x14ac:dyDescent="0.25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3.2" x14ac:dyDescent="0.25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3.2" x14ac:dyDescent="0.25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3.2" x14ac:dyDescent="0.25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3.2" x14ac:dyDescent="0.25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3.2" x14ac:dyDescent="0.25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3.2" x14ac:dyDescent="0.25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3.2" x14ac:dyDescent="0.25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3.2" x14ac:dyDescent="0.25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3.2" x14ac:dyDescent="0.25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3.2" x14ac:dyDescent="0.25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3.2" x14ac:dyDescent="0.25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3.2" x14ac:dyDescent="0.25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3.2" x14ac:dyDescent="0.25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3.2" x14ac:dyDescent="0.25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3.2" x14ac:dyDescent="0.25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3.2" x14ac:dyDescent="0.25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3.2" x14ac:dyDescent="0.25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3.2" x14ac:dyDescent="0.25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3.2" x14ac:dyDescent="0.25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3.2" x14ac:dyDescent="0.25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3.2" x14ac:dyDescent="0.25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3.2" x14ac:dyDescent="0.25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3.2" x14ac:dyDescent="0.25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3.2" x14ac:dyDescent="0.25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3.2" x14ac:dyDescent="0.25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3.2" x14ac:dyDescent="0.25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3.2" x14ac:dyDescent="0.25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3.2" x14ac:dyDescent="0.25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3.2" x14ac:dyDescent="0.25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3.2" x14ac:dyDescent="0.25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3.2" x14ac:dyDescent="0.25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3.2" x14ac:dyDescent="0.25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3.2" x14ac:dyDescent="0.25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3.2" x14ac:dyDescent="0.25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3.2" x14ac:dyDescent="0.25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3.2" x14ac:dyDescent="0.25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3.2" x14ac:dyDescent="0.25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3.2" x14ac:dyDescent="0.25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3.2" x14ac:dyDescent="0.25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3.2" x14ac:dyDescent="0.25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3.2" x14ac:dyDescent="0.25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3.2" x14ac:dyDescent="0.25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3.2" x14ac:dyDescent="0.25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3.2" x14ac:dyDescent="0.25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3.2" x14ac:dyDescent="0.25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3.2" x14ac:dyDescent="0.25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3.2" x14ac:dyDescent="0.25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3.2" x14ac:dyDescent="0.25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3.2" x14ac:dyDescent="0.25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3.2" x14ac:dyDescent="0.25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3.2" x14ac:dyDescent="0.25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3.2" x14ac:dyDescent="0.25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3.2" x14ac:dyDescent="0.25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3.2" x14ac:dyDescent="0.25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3.2" x14ac:dyDescent="0.25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3.2" x14ac:dyDescent="0.25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3.2" x14ac:dyDescent="0.25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3.2" x14ac:dyDescent="0.25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3.2" x14ac:dyDescent="0.25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3.2" x14ac:dyDescent="0.25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3.2" x14ac:dyDescent="0.25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3.2" x14ac:dyDescent="0.25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3.2" x14ac:dyDescent="0.25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3.2" x14ac:dyDescent="0.25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3.2" x14ac:dyDescent="0.25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3.2" x14ac:dyDescent="0.25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3.2" x14ac:dyDescent="0.25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3.2" x14ac:dyDescent="0.25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3.2" x14ac:dyDescent="0.25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3.2" x14ac:dyDescent="0.25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3.2" x14ac:dyDescent="0.25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3.2" x14ac:dyDescent="0.25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3.2" x14ac:dyDescent="0.25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3.2" x14ac:dyDescent="0.25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3.2" x14ac:dyDescent="0.25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3.2" x14ac:dyDescent="0.25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3.2" x14ac:dyDescent="0.25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3.2" x14ac:dyDescent="0.25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3.2" x14ac:dyDescent="0.25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3.2" x14ac:dyDescent="0.25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3.2" x14ac:dyDescent="0.25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3.2" x14ac:dyDescent="0.25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3.2" x14ac:dyDescent="0.25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3.2" x14ac:dyDescent="0.25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3.2" x14ac:dyDescent="0.25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3.2" x14ac:dyDescent="0.25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3.2" x14ac:dyDescent="0.25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3.2" x14ac:dyDescent="0.25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3.2" x14ac:dyDescent="0.25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3.2" x14ac:dyDescent="0.25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3.2" x14ac:dyDescent="0.25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3.2" x14ac:dyDescent="0.25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3.2" x14ac:dyDescent="0.25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3.2" x14ac:dyDescent="0.25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3.2" x14ac:dyDescent="0.25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3.2" x14ac:dyDescent="0.25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3.2" x14ac:dyDescent="0.25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3.2" x14ac:dyDescent="0.25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3.2" x14ac:dyDescent="0.25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3.2" x14ac:dyDescent="0.25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3.2" x14ac:dyDescent="0.25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3.2" x14ac:dyDescent="0.25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3.2" x14ac:dyDescent="0.25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3.2" x14ac:dyDescent="0.25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3.2" x14ac:dyDescent="0.25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3.2" x14ac:dyDescent="0.25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3.2" x14ac:dyDescent="0.25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3.2" x14ac:dyDescent="0.25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3.2" x14ac:dyDescent="0.25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3.2" x14ac:dyDescent="0.25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3.2" x14ac:dyDescent="0.25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3.2" x14ac:dyDescent="0.25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3.2" x14ac:dyDescent="0.25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3.2" x14ac:dyDescent="0.25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3.2" x14ac:dyDescent="0.25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3.2" x14ac:dyDescent="0.25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3.2" x14ac:dyDescent="0.25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3.2" x14ac:dyDescent="0.25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3.2" x14ac:dyDescent="0.25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3.2" x14ac:dyDescent="0.25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3.2" x14ac:dyDescent="0.25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3.2" x14ac:dyDescent="0.25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3.2" x14ac:dyDescent="0.25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3.2" x14ac:dyDescent="0.25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3.2" x14ac:dyDescent="0.25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3.2" x14ac:dyDescent="0.25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3.2" x14ac:dyDescent="0.25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3.2" x14ac:dyDescent="0.25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3.2" x14ac:dyDescent="0.25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3.2" x14ac:dyDescent="0.25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3.2" x14ac:dyDescent="0.25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3.2" x14ac:dyDescent="0.25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3.2" x14ac:dyDescent="0.25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3.2" x14ac:dyDescent="0.25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3.2" x14ac:dyDescent="0.25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3.2" x14ac:dyDescent="0.25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3.2" x14ac:dyDescent="0.25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3.2" x14ac:dyDescent="0.25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3.2" x14ac:dyDescent="0.25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3.2" x14ac:dyDescent="0.25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3.2" x14ac:dyDescent="0.25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3.2" x14ac:dyDescent="0.25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3.2" x14ac:dyDescent="0.25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3.2" x14ac:dyDescent="0.25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3.2" x14ac:dyDescent="0.25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3.2" x14ac:dyDescent="0.25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3.2" x14ac:dyDescent="0.25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3.2" x14ac:dyDescent="0.25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3.2" x14ac:dyDescent="0.25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3.2" x14ac:dyDescent="0.25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3.2" x14ac:dyDescent="0.25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3.2" x14ac:dyDescent="0.25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3.2" x14ac:dyDescent="0.25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3.2" x14ac:dyDescent="0.25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3.2" x14ac:dyDescent="0.25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3.2" x14ac:dyDescent="0.25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3.2" x14ac:dyDescent="0.25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3.2" x14ac:dyDescent="0.25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3.2" x14ac:dyDescent="0.25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3.2" x14ac:dyDescent="0.25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3.2" x14ac:dyDescent="0.25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3.2" x14ac:dyDescent="0.25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3.2" x14ac:dyDescent="0.25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3.2" x14ac:dyDescent="0.25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3.2" x14ac:dyDescent="0.25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3.2" x14ac:dyDescent="0.25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3.2" x14ac:dyDescent="0.25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3.2" x14ac:dyDescent="0.25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3.2" x14ac:dyDescent="0.25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3.2" x14ac:dyDescent="0.25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3.2" x14ac:dyDescent="0.25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3.2" x14ac:dyDescent="0.25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3.2" x14ac:dyDescent="0.25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3.2" x14ac:dyDescent="0.25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3.2" x14ac:dyDescent="0.25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3.2" x14ac:dyDescent="0.25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3.2" x14ac:dyDescent="0.25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3.2" x14ac:dyDescent="0.25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3.2" x14ac:dyDescent="0.25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3.2" x14ac:dyDescent="0.25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3.2" x14ac:dyDescent="0.25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3.2" x14ac:dyDescent="0.25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3.2" x14ac:dyDescent="0.25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3.2" x14ac:dyDescent="0.25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3.2" x14ac:dyDescent="0.25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3.2" x14ac:dyDescent="0.25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3.2" x14ac:dyDescent="0.25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3.2" x14ac:dyDescent="0.25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3.2" x14ac:dyDescent="0.25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3.2" x14ac:dyDescent="0.25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3.2" x14ac:dyDescent="0.25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3.2" x14ac:dyDescent="0.25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3.2" x14ac:dyDescent="0.25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3.2" x14ac:dyDescent="0.25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3.2" x14ac:dyDescent="0.25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3.2" x14ac:dyDescent="0.25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3.2" x14ac:dyDescent="0.25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3.2" x14ac:dyDescent="0.25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3.2" x14ac:dyDescent="0.25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3.2" x14ac:dyDescent="0.25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3.2" x14ac:dyDescent="0.25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3.2" x14ac:dyDescent="0.25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3.2" x14ac:dyDescent="0.25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3.2" x14ac:dyDescent="0.25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3.2" x14ac:dyDescent="0.25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3.2" x14ac:dyDescent="0.25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3.2" x14ac:dyDescent="0.25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3.2" x14ac:dyDescent="0.25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3.2" x14ac:dyDescent="0.25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3.2" x14ac:dyDescent="0.25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3.2" x14ac:dyDescent="0.25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3.2" x14ac:dyDescent="0.25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3.2" x14ac:dyDescent="0.25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3.2" x14ac:dyDescent="0.25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3.2" x14ac:dyDescent="0.25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3.2" x14ac:dyDescent="0.25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3.2" x14ac:dyDescent="0.25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3.2" x14ac:dyDescent="0.25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3.2" x14ac:dyDescent="0.25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3.2" x14ac:dyDescent="0.25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3.2" x14ac:dyDescent="0.25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3.2" x14ac:dyDescent="0.25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3.2" x14ac:dyDescent="0.25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3.2" x14ac:dyDescent="0.25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3.2" x14ac:dyDescent="0.25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3.2" x14ac:dyDescent="0.25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3.2" x14ac:dyDescent="0.25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3.2" x14ac:dyDescent="0.25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3.2" x14ac:dyDescent="0.25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3.2" x14ac:dyDescent="0.25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3.2" x14ac:dyDescent="0.25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3.2" x14ac:dyDescent="0.25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3.2" x14ac:dyDescent="0.25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3.2" x14ac:dyDescent="0.25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3.2" x14ac:dyDescent="0.25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3.2" x14ac:dyDescent="0.25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3.2" x14ac:dyDescent="0.25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3.2" x14ac:dyDescent="0.25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3.2" x14ac:dyDescent="0.25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3.2" x14ac:dyDescent="0.25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3.2" x14ac:dyDescent="0.25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3.2" x14ac:dyDescent="0.25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3.2" x14ac:dyDescent="0.25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3.2" x14ac:dyDescent="0.25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3.2" x14ac:dyDescent="0.25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3.2" x14ac:dyDescent="0.25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3.2" x14ac:dyDescent="0.25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3.2" x14ac:dyDescent="0.25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3.2" x14ac:dyDescent="0.25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3.2" x14ac:dyDescent="0.25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3.2" x14ac:dyDescent="0.25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3.2" x14ac:dyDescent="0.25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3.2" x14ac:dyDescent="0.25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3.2" x14ac:dyDescent="0.25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3.2" x14ac:dyDescent="0.25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3.2" x14ac:dyDescent="0.25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3.2" x14ac:dyDescent="0.25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3.2" x14ac:dyDescent="0.25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3.2" x14ac:dyDescent="0.25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3.2" x14ac:dyDescent="0.25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3.2" x14ac:dyDescent="0.25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3.2" x14ac:dyDescent="0.25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3.2" x14ac:dyDescent="0.25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3.2" x14ac:dyDescent="0.25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3.2" x14ac:dyDescent="0.25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3.2" x14ac:dyDescent="0.25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3.2" x14ac:dyDescent="0.25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3.2" x14ac:dyDescent="0.25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3.2" x14ac:dyDescent="0.25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3.2" x14ac:dyDescent="0.25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3.2" x14ac:dyDescent="0.25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3.2" x14ac:dyDescent="0.25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3.2" x14ac:dyDescent="0.25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3.2" x14ac:dyDescent="0.25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3.2" x14ac:dyDescent="0.25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3.2" x14ac:dyDescent="0.25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3.2" x14ac:dyDescent="0.25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3.2" x14ac:dyDescent="0.25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3.2" x14ac:dyDescent="0.25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3.2" x14ac:dyDescent="0.25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3.2" x14ac:dyDescent="0.25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3.2" x14ac:dyDescent="0.25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3.2" x14ac:dyDescent="0.25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3.2" x14ac:dyDescent="0.25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3.2" x14ac:dyDescent="0.25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3.2" x14ac:dyDescent="0.25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3.2" x14ac:dyDescent="0.25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3.2" x14ac:dyDescent="0.25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3.2" x14ac:dyDescent="0.25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3.2" x14ac:dyDescent="0.25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3.2" x14ac:dyDescent="0.25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3.2" x14ac:dyDescent="0.25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3.2" x14ac:dyDescent="0.25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3.2" x14ac:dyDescent="0.25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3.2" x14ac:dyDescent="0.25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3.2" x14ac:dyDescent="0.25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3.2" x14ac:dyDescent="0.25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3.2" x14ac:dyDescent="0.25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3.2" x14ac:dyDescent="0.25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3.2" x14ac:dyDescent="0.25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3.2" x14ac:dyDescent="0.25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3.2" x14ac:dyDescent="0.25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3.2" x14ac:dyDescent="0.25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3.2" x14ac:dyDescent="0.25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3.2" x14ac:dyDescent="0.25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3.2" x14ac:dyDescent="0.25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3.2" x14ac:dyDescent="0.25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3.2" x14ac:dyDescent="0.25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3.2" x14ac:dyDescent="0.25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3.2" x14ac:dyDescent="0.25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3.2" x14ac:dyDescent="0.25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3.2" x14ac:dyDescent="0.25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3.2" x14ac:dyDescent="0.25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3.2" x14ac:dyDescent="0.25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3.2" x14ac:dyDescent="0.25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3.2" x14ac:dyDescent="0.25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3.2" x14ac:dyDescent="0.25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3.2" x14ac:dyDescent="0.25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3.2" x14ac:dyDescent="0.25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3.2" x14ac:dyDescent="0.25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3.2" x14ac:dyDescent="0.25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3.2" x14ac:dyDescent="0.25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3.2" x14ac:dyDescent="0.25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3.2" x14ac:dyDescent="0.25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3.2" x14ac:dyDescent="0.25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3.2" x14ac:dyDescent="0.25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3.2" x14ac:dyDescent="0.25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3.2" x14ac:dyDescent="0.25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3.2" x14ac:dyDescent="0.25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3.2" x14ac:dyDescent="0.25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3.2" x14ac:dyDescent="0.25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3.2" x14ac:dyDescent="0.25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3.2" x14ac:dyDescent="0.25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3.2" x14ac:dyDescent="0.25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3.2" x14ac:dyDescent="0.25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3.2" x14ac:dyDescent="0.25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3.2" x14ac:dyDescent="0.25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3.2" x14ac:dyDescent="0.25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3.2" x14ac:dyDescent="0.25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3.2" x14ac:dyDescent="0.25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3.2" x14ac:dyDescent="0.25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3.2" x14ac:dyDescent="0.25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3.2" x14ac:dyDescent="0.25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3.2" x14ac:dyDescent="0.25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3.2" x14ac:dyDescent="0.25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3.2" x14ac:dyDescent="0.25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3.2" x14ac:dyDescent="0.25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3.2" x14ac:dyDescent="0.25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3.2" x14ac:dyDescent="0.25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3.2" x14ac:dyDescent="0.25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3.2" x14ac:dyDescent="0.25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3.2" x14ac:dyDescent="0.25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3.2" x14ac:dyDescent="0.25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3.2" x14ac:dyDescent="0.25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3.2" x14ac:dyDescent="0.25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3.2" x14ac:dyDescent="0.25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3.2" x14ac:dyDescent="0.25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3.2" x14ac:dyDescent="0.25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3.2" x14ac:dyDescent="0.25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3.2" x14ac:dyDescent="0.25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3.2" x14ac:dyDescent="0.25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3.2" x14ac:dyDescent="0.25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3.2" x14ac:dyDescent="0.25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3.2" x14ac:dyDescent="0.25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3.2" x14ac:dyDescent="0.25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3.2" x14ac:dyDescent="0.25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3.2" x14ac:dyDescent="0.25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3.2" x14ac:dyDescent="0.25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3.2" x14ac:dyDescent="0.25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3.2" x14ac:dyDescent="0.25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3.2" x14ac:dyDescent="0.25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3.2" x14ac:dyDescent="0.25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3.2" x14ac:dyDescent="0.25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3.2" x14ac:dyDescent="0.25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3.2" x14ac:dyDescent="0.25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3.2" x14ac:dyDescent="0.25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3.2" x14ac:dyDescent="0.25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3.2" x14ac:dyDescent="0.25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3.2" x14ac:dyDescent="0.25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3.2" x14ac:dyDescent="0.25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3.2" x14ac:dyDescent="0.25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3.2" x14ac:dyDescent="0.25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3.2" x14ac:dyDescent="0.25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3.2" x14ac:dyDescent="0.25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3.2" x14ac:dyDescent="0.25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3.2" x14ac:dyDescent="0.25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3.2" x14ac:dyDescent="0.25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3.2" x14ac:dyDescent="0.25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3.2" x14ac:dyDescent="0.25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3.2" x14ac:dyDescent="0.25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3.2" x14ac:dyDescent="0.25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3.2" x14ac:dyDescent="0.25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3.2" x14ac:dyDescent="0.25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3.2" x14ac:dyDescent="0.25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3.2" x14ac:dyDescent="0.25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3.2" x14ac:dyDescent="0.25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3.2" x14ac:dyDescent="0.25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3.2" x14ac:dyDescent="0.25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3.2" x14ac:dyDescent="0.25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3.2" x14ac:dyDescent="0.25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3.2" x14ac:dyDescent="0.25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3.2" x14ac:dyDescent="0.25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3.2" x14ac:dyDescent="0.25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3.2" x14ac:dyDescent="0.25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3.2" x14ac:dyDescent="0.25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3.2" x14ac:dyDescent="0.25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3.2" x14ac:dyDescent="0.25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3.2" x14ac:dyDescent="0.25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3.2" x14ac:dyDescent="0.25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3.2" x14ac:dyDescent="0.25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3.2" x14ac:dyDescent="0.25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3.2" x14ac:dyDescent="0.25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3.2" x14ac:dyDescent="0.25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3.2" x14ac:dyDescent="0.25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3.2" x14ac:dyDescent="0.25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3.2" x14ac:dyDescent="0.25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3.2" x14ac:dyDescent="0.25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3.2" x14ac:dyDescent="0.25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3.2" x14ac:dyDescent="0.25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3.2" x14ac:dyDescent="0.25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3.2" x14ac:dyDescent="0.25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3.2" x14ac:dyDescent="0.25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3.2" x14ac:dyDescent="0.25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3.2" x14ac:dyDescent="0.25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3.2" x14ac:dyDescent="0.25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3.2" x14ac:dyDescent="0.25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3.2" x14ac:dyDescent="0.25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3.2" x14ac:dyDescent="0.25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3.2" x14ac:dyDescent="0.25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3.2" x14ac:dyDescent="0.25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3.2" x14ac:dyDescent="0.25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3.2" x14ac:dyDescent="0.25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3.2" x14ac:dyDescent="0.25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3.2" x14ac:dyDescent="0.25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3.2" x14ac:dyDescent="0.25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3.2" x14ac:dyDescent="0.25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3.2" x14ac:dyDescent="0.25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3.2" x14ac:dyDescent="0.25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3.2" x14ac:dyDescent="0.25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3.2" x14ac:dyDescent="0.25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3.2" x14ac:dyDescent="0.25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3.2" x14ac:dyDescent="0.25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3.2" x14ac:dyDescent="0.25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3.2" x14ac:dyDescent="0.25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3.2" x14ac:dyDescent="0.25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3.2" x14ac:dyDescent="0.25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3.2" x14ac:dyDescent="0.25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3.2" x14ac:dyDescent="0.25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3.2" x14ac:dyDescent="0.25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3.2" x14ac:dyDescent="0.25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3.2" x14ac:dyDescent="0.25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3.2" x14ac:dyDescent="0.25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3.2" x14ac:dyDescent="0.25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3.2" x14ac:dyDescent="0.25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3.2" x14ac:dyDescent="0.25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3.2" x14ac:dyDescent="0.25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3.2" x14ac:dyDescent="0.25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3.2" x14ac:dyDescent="0.25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3.2" x14ac:dyDescent="0.25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3.2" x14ac:dyDescent="0.25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3.2" x14ac:dyDescent="0.25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3.2" x14ac:dyDescent="0.25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3.2" x14ac:dyDescent="0.25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3.2" x14ac:dyDescent="0.25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3.2" x14ac:dyDescent="0.25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3.2" x14ac:dyDescent="0.25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3.2" x14ac:dyDescent="0.25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3.2" x14ac:dyDescent="0.25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3.2" x14ac:dyDescent="0.25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3.2" x14ac:dyDescent="0.25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3.2" x14ac:dyDescent="0.25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3.2" x14ac:dyDescent="0.25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3.2" x14ac:dyDescent="0.25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3.2" x14ac:dyDescent="0.25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3.2" x14ac:dyDescent="0.25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3.2" x14ac:dyDescent="0.25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3.2" x14ac:dyDescent="0.25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3.2" x14ac:dyDescent="0.25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3.2" x14ac:dyDescent="0.25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3.2" x14ac:dyDescent="0.25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3.2" x14ac:dyDescent="0.25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3.2" x14ac:dyDescent="0.25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3.2" x14ac:dyDescent="0.25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3.2" x14ac:dyDescent="0.25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3.2" x14ac:dyDescent="0.25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3.2" x14ac:dyDescent="0.25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3.2" x14ac:dyDescent="0.25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3.2" x14ac:dyDescent="0.25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3.2" x14ac:dyDescent="0.25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3.2" x14ac:dyDescent="0.25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3.2" x14ac:dyDescent="0.25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3.2" x14ac:dyDescent="0.25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3.2" x14ac:dyDescent="0.25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3.2" x14ac:dyDescent="0.25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3.2" x14ac:dyDescent="0.25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3.2" x14ac:dyDescent="0.25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3.2" x14ac:dyDescent="0.25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3.2" x14ac:dyDescent="0.25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3.2" x14ac:dyDescent="0.25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3.2" x14ac:dyDescent="0.25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3.2" x14ac:dyDescent="0.25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3.2" x14ac:dyDescent="0.25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3.2" x14ac:dyDescent="0.25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3.2" x14ac:dyDescent="0.25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3.2" x14ac:dyDescent="0.25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3.2" x14ac:dyDescent="0.25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3.2" x14ac:dyDescent="0.25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3.2" x14ac:dyDescent="0.25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3.2" x14ac:dyDescent="0.25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3.2" x14ac:dyDescent="0.25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3.2" x14ac:dyDescent="0.25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3.2" x14ac:dyDescent="0.25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3.2" x14ac:dyDescent="0.25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3.2" x14ac:dyDescent="0.25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3.2" x14ac:dyDescent="0.25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3.2" x14ac:dyDescent="0.25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3.2" x14ac:dyDescent="0.25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3.2" x14ac:dyDescent="0.25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3.2" x14ac:dyDescent="0.25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3.2" x14ac:dyDescent="0.25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3.2" x14ac:dyDescent="0.25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3.2" x14ac:dyDescent="0.25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3.2" x14ac:dyDescent="0.25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3.2" x14ac:dyDescent="0.25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3.2" x14ac:dyDescent="0.25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3.2" x14ac:dyDescent="0.25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3.2" x14ac:dyDescent="0.25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3.2" x14ac:dyDescent="0.25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3.2" x14ac:dyDescent="0.25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3.2" x14ac:dyDescent="0.25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3.2" x14ac:dyDescent="0.25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3.2" x14ac:dyDescent="0.25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3.2" x14ac:dyDescent="0.25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3.2" x14ac:dyDescent="0.25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3.2" x14ac:dyDescent="0.25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3.2" x14ac:dyDescent="0.25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3.2" x14ac:dyDescent="0.25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3.2" x14ac:dyDescent="0.25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3.2" x14ac:dyDescent="0.25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3.2" x14ac:dyDescent="0.25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3.2" x14ac:dyDescent="0.25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3.2" x14ac:dyDescent="0.25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3.2" x14ac:dyDescent="0.25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3.2" x14ac:dyDescent="0.25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3.2" x14ac:dyDescent="0.25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3.2" x14ac:dyDescent="0.25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3.2" x14ac:dyDescent="0.25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3.2" x14ac:dyDescent="0.25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3.2" x14ac:dyDescent="0.25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3.2" x14ac:dyDescent="0.25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3.2" x14ac:dyDescent="0.25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3.2" x14ac:dyDescent="0.25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3.2" x14ac:dyDescent="0.25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3.2" x14ac:dyDescent="0.25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3.2" x14ac:dyDescent="0.25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3.2" x14ac:dyDescent="0.25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3.2" x14ac:dyDescent="0.25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3.2" x14ac:dyDescent="0.25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3.2" x14ac:dyDescent="0.25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3.2" x14ac:dyDescent="0.25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3.2" x14ac:dyDescent="0.25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3.2" x14ac:dyDescent="0.25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3.2" x14ac:dyDescent="0.25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3.2" x14ac:dyDescent="0.25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3.2" x14ac:dyDescent="0.25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3.2" x14ac:dyDescent="0.25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3.2" x14ac:dyDescent="0.25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3.2" x14ac:dyDescent="0.25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3.2" x14ac:dyDescent="0.25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3.2" x14ac:dyDescent="0.25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3.2" x14ac:dyDescent="0.25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3.2" x14ac:dyDescent="0.25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3.2" x14ac:dyDescent="0.25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3.2" x14ac:dyDescent="0.25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3.2" x14ac:dyDescent="0.25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3.2" x14ac:dyDescent="0.25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3.2" x14ac:dyDescent="0.25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3.2" x14ac:dyDescent="0.25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3.2" x14ac:dyDescent="0.25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3.2" x14ac:dyDescent="0.25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3.2" x14ac:dyDescent="0.25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3.2" x14ac:dyDescent="0.25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3.2" x14ac:dyDescent="0.25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3.2" x14ac:dyDescent="0.25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3.2" x14ac:dyDescent="0.25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3.2" x14ac:dyDescent="0.25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3.2" x14ac:dyDescent="0.25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3.2" x14ac:dyDescent="0.25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3.2" x14ac:dyDescent="0.25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3.2" x14ac:dyDescent="0.25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3.2" x14ac:dyDescent="0.25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3.2" x14ac:dyDescent="0.25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3.2" x14ac:dyDescent="0.25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3.2" x14ac:dyDescent="0.25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3.2" x14ac:dyDescent="0.25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3.2" x14ac:dyDescent="0.25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3.2" x14ac:dyDescent="0.25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3.2" x14ac:dyDescent="0.25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3.2" x14ac:dyDescent="0.25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3.2" x14ac:dyDescent="0.25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3.2" x14ac:dyDescent="0.25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3.2" x14ac:dyDescent="0.25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3.2" x14ac:dyDescent="0.25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3.2" x14ac:dyDescent="0.25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3.2" x14ac:dyDescent="0.25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3.2" x14ac:dyDescent="0.25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3.2" x14ac:dyDescent="0.25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3.2" x14ac:dyDescent="0.25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3.2" x14ac:dyDescent="0.25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3.2" x14ac:dyDescent="0.25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3.2" x14ac:dyDescent="0.25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3.2" x14ac:dyDescent="0.25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3.2" x14ac:dyDescent="0.25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3.2" x14ac:dyDescent="0.25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3.2" x14ac:dyDescent="0.25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3.2" x14ac:dyDescent="0.25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3.2" x14ac:dyDescent="0.25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3.2" x14ac:dyDescent="0.25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3.2" x14ac:dyDescent="0.25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3.2" x14ac:dyDescent="0.25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3.2" x14ac:dyDescent="0.25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3.2" x14ac:dyDescent="0.25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3.2" x14ac:dyDescent="0.25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3.2" x14ac:dyDescent="0.25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3.2" x14ac:dyDescent="0.25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3.2" x14ac:dyDescent="0.25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3.2" x14ac:dyDescent="0.25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3.2" x14ac:dyDescent="0.25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3.2" x14ac:dyDescent="0.25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3.2" x14ac:dyDescent="0.25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3.2" x14ac:dyDescent="0.25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3.2" x14ac:dyDescent="0.25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3.2" x14ac:dyDescent="0.25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3.2" x14ac:dyDescent="0.25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3.2" x14ac:dyDescent="0.25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3.2" x14ac:dyDescent="0.25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3.2" x14ac:dyDescent="0.25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3.2" x14ac:dyDescent="0.25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3.2" x14ac:dyDescent="0.25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3.2" x14ac:dyDescent="0.25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3.2" x14ac:dyDescent="0.25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3.2" x14ac:dyDescent="0.25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3.2" x14ac:dyDescent="0.25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3.2" x14ac:dyDescent="0.25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3.2" x14ac:dyDescent="0.25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3.2" x14ac:dyDescent="0.25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3.2" x14ac:dyDescent="0.25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3.2" x14ac:dyDescent="0.25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3.2" x14ac:dyDescent="0.25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3.2" x14ac:dyDescent="0.25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3.2" x14ac:dyDescent="0.25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3.2" x14ac:dyDescent="0.25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3.2" x14ac:dyDescent="0.25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3.2" x14ac:dyDescent="0.25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3.2" x14ac:dyDescent="0.25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3.2" x14ac:dyDescent="0.25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3.2" x14ac:dyDescent="0.25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3.2" x14ac:dyDescent="0.25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3.2" x14ac:dyDescent="0.25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3.2" x14ac:dyDescent="0.25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3.2" x14ac:dyDescent="0.25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3.2" x14ac:dyDescent="0.25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3.2" x14ac:dyDescent="0.25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3.2" x14ac:dyDescent="0.25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3.2" x14ac:dyDescent="0.25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3.2" x14ac:dyDescent="0.25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3.2" x14ac:dyDescent="0.25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3.2" x14ac:dyDescent="0.25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3.2" x14ac:dyDescent="0.25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3.2" x14ac:dyDescent="0.25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3.2" x14ac:dyDescent="0.25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3.2" x14ac:dyDescent="0.25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3.2" x14ac:dyDescent="0.25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3.2" x14ac:dyDescent="0.25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3.2" x14ac:dyDescent="0.25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3.2" x14ac:dyDescent="0.25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3.2" x14ac:dyDescent="0.25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3.2" x14ac:dyDescent="0.25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3.2" x14ac:dyDescent="0.25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3.2" x14ac:dyDescent="0.25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3.2" x14ac:dyDescent="0.25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3.2" x14ac:dyDescent="0.25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3.2" x14ac:dyDescent="0.25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3.2" x14ac:dyDescent="0.25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3.2" x14ac:dyDescent="0.25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3.2" x14ac:dyDescent="0.25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3.2" x14ac:dyDescent="0.25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3.2" x14ac:dyDescent="0.25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3.2" x14ac:dyDescent="0.25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3.2" x14ac:dyDescent="0.25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3.2" x14ac:dyDescent="0.25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3.2" x14ac:dyDescent="0.25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3.2" x14ac:dyDescent="0.25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3.2" x14ac:dyDescent="0.25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3.2" x14ac:dyDescent="0.25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3.2" x14ac:dyDescent="0.25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3.2" x14ac:dyDescent="0.25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3.2" x14ac:dyDescent="0.25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3.2" x14ac:dyDescent="0.25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3.2" x14ac:dyDescent="0.25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3.2" x14ac:dyDescent="0.25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3.2" x14ac:dyDescent="0.25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3.2" x14ac:dyDescent="0.25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3.2" x14ac:dyDescent="0.25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3.2" x14ac:dyDescent="0.25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3.2" x14ac:dyDescent="0.25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3.2" x14ac:dyDescent="0.25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3.2" x14ac:dyDescent="0.25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3.2" x14ac:dyDescent="0.25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3.2" x14ac:dyDescent="0.25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3.2" x14ac:dyDescent="0.25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3.2" x14ac:dyDescent="0.25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3.2" x14ac:dyDescent="0.25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3.2" x14ac:dyDescent="0.25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3.2" x14ac:dyDescent="0.25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3.2" x14ac:dyDescent="0.25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3.2" x14ac:dyDescent="0.25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3.2" x14ac:dyDescent="0.25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3.2" x14ac:dyDescent="0.25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3.2" x14ac:dyDescent="0.25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3.2" x14ac:dyDescent="0.25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3.2" x14ac:dyDescent="0.25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3.2" x14ac:dyDescent="0.25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3.2" x14ac:dyDescent="0.25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3.2" x14ac:dyDescent="0.25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3.2" x14ac:dyDescent="0.25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3.2" x14ac:dyDescent="0.25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3.2" x14ac:dyDescent="0.25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3.2" x14ac:dyDescent="0.25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3.2" x14ac:dyDescent="0.25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3.2" x14ac:dyDescent="0.25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3.2" x14ac:dyDescent="0.25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3.2" x14ac:dyDescent="0.25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3.2" x14ac:dyDescent="0.25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3.2" x14ac:dyDescent="0.25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3.2" x14ac:dyDescent="0.25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3.2" x14ac:dyDescent="0.25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3.2" x14ac:dyDescent="0.25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3.2" x14ac:dyDescent="0.25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3.2" x14ac:dyDescent="0.25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3.2" x14ac:dyDescent="0.25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3.2" x14ac:dyDescent="0.25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3.2" x14ac:dyDescent="0.25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3.2" x14ac:dyDescent="0.25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3.2" x14ac:dyDescent="0.25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3.2" x14ac:dyDescent="0.25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3.2" x14ac:dyDescent="0.25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3.2" x14ac:dyDescent="0.25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3.2" x14ac:dyDescent="0.25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3.2" x14ac:dyDescent="0.25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3.2" x14ac:dyDescent="0.25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3.2" x14ac:dyDescent="0.25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3.2" x14ac:dyDescent="0.25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3.2" x14ac:dyDescent="0.25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3.2" x14ac:dyDescent="0.25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3.2" x14ac:dyDescent="0.25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3.2" x14ac:dyDescent="0.25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3.2" x14ac:dyDescent="0.25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3.2" x14ac:dyDescent="0.25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3.2" x14ac:dyDescent="0.25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3.2" x14ac:dyDescent="0.25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3.2" x14ac:dyDescent="0.25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3.2" x14ac:dyDescent="0.25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3.2" x14ac:dyDescent="0.25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3.2" x14ac:dyDescent="0.25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3.2" x14ac:dyDescent="0.25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3.2" x14ac:dyDescent="0.25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3.2" x14ac:dyDescent="0.25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3.2" x14ac:dyDescent="0.25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3.2" x14ac:dyDescent="0.25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3.2" x14ac:dyDescent="0.25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3.2" x14ac:dyDescent="0.25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3.2" x14ac:dyDescent="0.25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3.2" x14ac:dyDescent="0.25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3.2" x14ac:dyDescent="0.25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3.2" x14ac:dyDescent="0.25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3.2" x14ac:dyDescent="0.25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3.2" x14ac:dyDescent="0.25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3.2" x14ac:dyDescent="0.25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3.2" x14ac:dyDescent="0.25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3.2" x14ac:dyDescent="0.25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3.2" x14ac:dyDescent="0.25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3.2" x14ac:dyDescent="0.25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3.2" x14ac:dyDescent="0.25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3.2" x14ac:dyDescent="0.25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3.2" x14ac:dyDescent="0.25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3.2" x14ac:dyDescent="0.25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3.2" x14ac:dyDescent="0.25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3.2" x14ac:dyDescent="0.25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3.2" x14ac:dyDescent="0.25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3.2" x14ac:dyDescent="0.25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3.2" x14ac:dyDescent="0.25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3.2" x14ac:dyDescent="0.25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3.2" x14ac:dyDescent="0.25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3.2" x14ac:dyDescent="0.25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3.2" x14ac:dyDescent="0.25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3.2" x14ac:dyDescent="0.25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3.2" x14ac:dyDescent="0.25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3.2" x14ac:dyDescent="0.25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3.2" x14ac:dyDescent="0.25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3.2" x14ac:dyDescent="0.25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3.2" x14ac:dyDescent="0.25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3.2" x14ac:dyDescent="0.25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3.2" x14ac:dyDescent="0.25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3.2" x14ac:dyDescent="0.25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3.2" x14ac:dyDescent="0.25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3.2" x14ac:dyDescent="0.25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3.2" x14ac:dyDescent="0.25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3.2" x14ac:dyDescent="0.25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3.2" x14ac:dyDescent="0.25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3.2" x14ac:dyDescent="0.25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3.2" x14ac:dyDescent="0.25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3.2" x14ac:dyDescent="0.25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3.2" x14ac:dyDescent="0.25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3.2" x14ac:dyDescent="0.25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3.2" x14ac:dyDescent="0.25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3.2" x14ac:dyDescent="0.25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3.2" x14ac:dyDescent="0.25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3.2" x14ac:dyDescent="0.25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3.2" x14ac:dyDescent="0.25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3.2" x14ac:dyDescent="0.25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3.2" x14ac:dyDescent="0.25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3.2" x14ac:dyDescent="0.25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3.2" x14ac:dyDescent="0.25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3.2" x14ac:dyDescent="0.25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3.2" x14ac:dyDescent="0.25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3.2" x14ac:dyDescent="0.25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3.2" x14ac:dyDescent="0.25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3.2" x14ac:dyDescent="0.25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3.2" x14ac:dyDescent="0.25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3.2" x14ac:dyDescent="0.25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3.2" x14ac:dyDescent="0.25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3.2" x14ac:dyDescent="0.25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3.2" x14ac:dyDescent="0.25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3.2" x14ac:dyDescent="0.25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3.2" x14ac:dyDescent="0.25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3.2" x14ac:dyDescent="0.25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3.2" x14ac:dyDescent="0.25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3.2" x14ac:dyDescent="0.25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3.2" x14ac:dyDescent="0.25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3.2" x14ac:dyDescent="0.25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3.2" x14ac:dyDescent="0.25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3.2" x14ac:dyDescent="0.25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3.2" x14ac:dyDescent="0.25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3.2" x14ac:dyDescent="0.25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3.2" x14ac:dyDescent="0.25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3.2" x14ac:dyDescent="0.25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3.2" x14ac:dyDescent="0.25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3.2" x14ac:dyDescent="0.25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3.2" x14ac:dyDescent="0.25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3.2" x14ac:dyDescent="0.25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3.2" x14ac:dyDescent="0.25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3.2" x14ac:dyDescent="0.25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3.2" x14ac:dyDescent="0.25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3.2" x14ac:dyDescent="0.25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3.2" x14ac:dyDescent="0.25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3.2" x14ac:dyDescent="0.25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3.2" x14ac:dyDescent="0.25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3.2" x14ac:dyDescent="0.25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3.2" x14ac:dyDescent="0.25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3.2" x14ac:dyDescent="0.25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3.2" x14ac:dyDescent="0.25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3.2" x14ac:dyDescent="0.25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3.2" x14ac:dyDescent="0.25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3.2" x14ac:dyDescent="0.25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3.2" x14ac:dyDescent="0.25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3.2" x14ac:dyDescent="0.25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3.2" x14ac:dyDescent="0.25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3.2" x14ac:dyDescent="0.25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3.2" x14ac:dyDescent="0.25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3.2" x14ac:dyDescent="0.25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3.2" x14ac:dyDescent="0.25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3.2" x14ac:dyDescent="0.25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3.2" x14ac:dyDescent="0.25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3.2" x14ac:dyDescent="0.25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3.2" x14ac:dyDescent="0.25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3.2" x14ac:dyDescent="0.25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3.2" x14ac:dyDescent="0.25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3.2" x14ac:dyDescent="0.25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3.2" x14ac:dyDescent="0.25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3.2" x14ac:dyDescent="0.25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3.2" x14ac:dyDescent="0.25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3.2" x14ac:dyDescent="0.25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3.2" x14ac:dyDescent="0.25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3.2" x14ac:dyDescent="0.25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3.2" x14ac:dyDescent="0.25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3.2" x14ac:dyDescent="0.25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3.2" x14ac:dyDescent="0.25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3.2" x14ac:dyDescent="0.25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3.2" x14ac:dyDescent="0.25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3.2" x14ac:dyDescent="0.25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3.2" x14ac:dyDescent="0.25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3.2" x14ac:dyDescent="0.25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3.2" x14ac:dyDescent="0.25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3.2" x14ac:dyDescent="0.25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3.2" x14ac:dyDescent="0.25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3.2" x14ac:dyDescent="0.25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3.2" x14ac:dyDescent="0.25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3.2" x14ac:dyDescent="0.25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3.2" x14ac:dyDescent="0.25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3.2" x14ac:dyDescent="0.25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3.2" x14ac:dyDescent="0.25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3.2" x14ac:dyDescent="0.25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3.2" x14ac:dyDescent="0.25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3.2" x14ac:dyDescent="0.25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3.2" x14ac:dyDescent="0.25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3.2" x14ac:dyDescent="0.25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3.2" x14ac:dyDescent="0.25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3.2" x14ac:dyDescent="0.25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3.2" x14ac:dyDescent="0.25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3.2" x14ac:dyDescent="0.25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3.2" x14ac:dyDescent="0.25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3.2" x14ac:dyDescent="0.25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3.2" x14ac:dyDescent="0.25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3.2" x14ac:dyDescent="0.25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3.2" x14ac:dyDescent="0.25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3.2" x14ac:dyDescent="0.25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3.2" x14ac:dyDescent="0.25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3.2" x14ac:dyDescent="0.25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3.2" x14ac:dyDescent="0.25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3.2" x14ac:dyDescent="0.25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3.2" x14ac:dyDescent="0.25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3.2" x14ac:dyDescent="0.25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3.2" x14ac:dyDescent="0.25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3.2" x14ac:dyDescent="0.25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3.2" x14ac:dyDescent="0.25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3.2" x14ac:dyDescent="0.25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3.2" x14ac:dyDescent="0.25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3.2" x14ac:dyDescent="0.25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3.2" x14ac:dyDescent="0.25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3.2" x14ac:dyDescent="0.25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3.2" x14ac:dyDescent="0.25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3.2" x14ac:dyDescent="0.25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3.2" x14ac:dyDescent="0.25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3.2" x14ac:dyDescent="0.25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3.2" x14ac:dyDescent="0.25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3.2" x14ac:dyDescent="0.25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3.2" x14ac:dyDescent="0.25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3.2" x14ac:dyDescent="0.25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3.2" x14ac:dyDescent="0.25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3.2" x14ac:dyDescent="0.25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3.2" x14ac:dyDescent="0.25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3.2" x14ac:dyDescent="0.25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3.2" x14ac:dyDescent="0.25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3.2" x14ac:dyDescent="0.25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3.2" x14ac:dyDescent="0.25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3.2" x14ac:dyDescent="0.25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3.2" x14ac:dyDescent="0.25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3.2" x14ac:dyDescent="0.25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3.2" x14ac:dyDescent="0.25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3.2" x14ac:dyDescent="0.25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3.2" x14ac:dyDescent="0.25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3.2" x14ac:dyDescent="0.25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3.2" x14ac:dyDescent="0.25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3.2" x14ac:dyDescent="0.25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3.2" x14ac:dyDescent="0.25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3.2" x14ac:dyDescent="0.25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3.2" x14ac:dyDescent="0.25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3.2" x14ac:dyDescent="0.25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3.2" x14ac:dyDescent="0.25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3.2" x14ac:dyDescent="0.25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3.2" x14ac:dyDescent="0.25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3.2" x14ac:dyDescent="0.25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3.2" x14ac:dyDescent="0.25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3.2" x14ac:dyDescent="0.25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3.2" x14ac:dyDescent="0.25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3.2" x14ac:dyDescent="0.25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3.2" x14ac:dyDescent="0.25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3.2" x14ac:dyDescent="0.25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3.2" x14ac:dyDescent="0.25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3.2" x14ac:dyDescent="0.25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3.2" x14ac:dyDescent="0.25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3.2" x14ac:dyDescent="0.25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3.2" x14ac:dyDescent="0.25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3.2" x14ac:dyDescent="0.25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3.2" x14ac:dyDescent="0.25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3.2" x14ac:dyDescent="0.25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3.2" x14ac:dyDescent="0.25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3.2" x14ac:dyDescent="0.25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3.2" x14ac:dyDescent="0.25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3.2" x14ac:dyDescent="0.25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3.2" x14ac:dyDescent="0.25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3.2" x14ac:dyDescent="0.25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3.2" x14ac:dyDescent="0.25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3.2" x14ac:dyDescent="0.25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3.2" x14ac:dyDescent="0.25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3.2" x14ac:dyDescent="0.25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3.2" x14ac:dyDescent="0.25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3.2" x14ac:dyDescent="0.25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3.2" x14ac:dyDescent="0.25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3.2" x14ac:dyDescent="0.25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3.2" x14ac:dyDescent="0.25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3.2" x14ac:dyDescent="0.25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3.2" x14ac:dyDescent="0.25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3.2" x14ac:dyDescent="0.25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3.2" x14ac:dyDescent="0.25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3.2" x14ac:dyDescent="0.25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3.2" x14ac:dyDescent="0.25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3.2" x14ac:dyDescent="0.25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3.2" x14ac:dyDescent="0.25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3.2" x14ac:dyDescent="0.25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3.2" x14ac:dyDescent="0.25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3.2" x14ac:dyDescent="0.25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3.2" x14ac:dyDescent="0.25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3.2" x14ac:dyDescent="0.25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3.2" x14ac:dyDescent="0.25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3.2" x14ac:dyDescent="0.25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3.2" x14ac:dyDescent="0.25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3.2" x14ac:dyDescent="0.25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3.2" x14ac:dyDescent="0.25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3.2" x14ac:dyDescent="0.25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3.2" x14ac:dyDescent="0.25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3.2" x14ac:dyDescent="0.25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3.2" x14ac:dyDescent="0.25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3.2" x14ac:dyDescent="0.25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3.2" x14ac:dyDescent="0.25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3.2" x14ac:dyDescent="0.25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3.2" x14ac:dyDescent="0.25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3.2" x14ac:dyDescent="0.25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3.2" x14ac:dyDescent="0.25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3.2" x14ac:dyDescent="0.25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3.2" x14ac:dyDescent="0.25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3.2" x14ac:dyDescent="0.25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3.2" x14ac:dyDescent="0.25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3.2" x14ac:dyDescent="0.25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3.2" x14ac:dyDescent="0.25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3.2" x14ac:dyDescent="0.25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3.2" x14ac:dyDescent="0.25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3.2" x14ac:dyDescent="0.25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3.2" x14ac:dyDescent="0.25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3.2" x14ac:dyDescent="0.25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3.2" x14ac:dyDescent="0.25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3.2" x14ac:dyDescent="0.25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3.2" x14ac:dyDescent="0.25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3.2" x14ac:dyDescent="0.25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3.2" x14ac:dyDescent="0.25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3.2" x14ac:dyDescent="0.25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3.2" x14ac:dyDescent="0.25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3.2" x14ac:dyDescent="0.25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3.2" x14ac:dyDescent="0.25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3.2" x14ac:dyDescent="0.25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3.2" x14ac:dyDescent="0.25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3.2" x14ac:dyDescent="0.25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3.2" x14ac:dyDescent="0.25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3.2" x14ac:dyDescent="0.25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3.2" x14ac:dyDescent="0.25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3.2" x14ac:dyDescent="0.25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3.2" x14ac:dyDescent="0.25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3.2" x14ac:dyDescent="0.25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3.2" x14ac:dyDescent="0.25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3.2" x14ac:dyDescent="0.25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3.2" x14ac:dyDescent="0.25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3.2" x14ac:dyDescent="0.25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3.2" x14ac:dyDescent="0.25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3.2" x14ac:dyDescent="0.25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3.2" x14ac:dyDescent="0.25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3.2" x14ac:dyDescent="0.25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3.2" x14ac:dyDescent="0.25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3.2" x14ac:dyDescent="0.25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3.2" x14ac:dyDescent="0.25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3.2" x14ac:dyDescent="0.25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3.2" x14ac:dyDescent="0.25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3.2" x14ac:dyDescent="0.25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3.2" x14ac:dyDescent="0.25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3.2" x14ac:dyDescent="0.25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3.2" x14ac:dyDescent="0.25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3.2" x14ac:dyDescent="0.25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3.2" x14ac:dyDescent="0.25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3.2" x14ac:dyDescent="0.25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3.2" x14ac:dyDescent="0.25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3.2" x14ac:dyDescent="0.25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3.2" x14ac:dyDescent="0.25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3.2" x14ac:dyDescent="0.25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3.2" x14ac:dyDescent="0.25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3.2" x14ac:dyDescent="0.25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3.2" x14ac:dyDescent="0.25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3.2" x14ac:dyDescent="0.25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3.2" x14ac:dyDescent="0.25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3.2" x14ac:dyDescent="0.25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3.2" x14ac:dyDescent="0.25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3.2" x14ac:dyDescent="0.25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3.2" x14ac:dyDescent="0.25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3.2" x14ac:dyDescent="0.25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3.2" x14ac:dyDescent="0.25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3.2" x14ac:dyDescent="0.25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3.2" x14ac:dyDescent="0.25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3.2" x14ac:dyDescent="0.25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3.2" x14ac:dyDescent="0.25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3.2" x14ac:dyDescent="0.25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3.2" x14ac:dyDescent="0.25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3.2" x14ac:dyDescent="0.25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3.2" x14ac:dyDescent="0.25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3.2" x14ac:dyDescent="0.25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3.2" x14ac:dyDescent="0.25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3.2" x14ac:dyDescent="0.25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3.2" x14ac:dyDescent="0.25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3.2" x14ac:dyDescent="0.25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3.2" x14ac:dyDescent="0.25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3.2" x14ac:dyDescent="0.25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3.2" x14ac:dyDescent="0.25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3.2" x14ac:dyDescent="0.25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3.2" x14ac:dyDescent="0.25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3.2" x14ac:dyDescent="0.25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3.2" x14ac:dyDescent="0.25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3.2" x14ac:dyDescent="0.25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3.2" x14ac:dyDescent="0.25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3.2" x14ac:dyDescent="0.25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3.2" x14ac:dyDescent="0.25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3.2" x14ac:dyDescent="0.25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3.2" x14ac:dyDescent="0.25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3.2" x14ac:dyDescent="0.25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3.2" x14ac:dyDescent="0.25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3.2" x14ac:dyDescent="0.25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3.2" x14ac:dyDescent="0.25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3.2" x14ac:dyDescent="0.25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3.2" x14ac:dyDescent="0.25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3.2" x14ac:dyDescent="0.25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3.2" x14ac:dyDescent="0.25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3.2" x14ac:dyDescent="0.25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3.2" x14ac:dyDescent="0.25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3.2" x14ac:dyDescent="0.25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3.2" x14ac:dyDescent="0.25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3.2" x14ac:dyDescent="0.25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3.2" x14ac:dyDescent="0.25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3.2" x14ac:dyDescent="0.25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3.2" x14ac:dyDescent="0.25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3.2" x14ac:dyDescent="0.25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3.2" x14ac:dyDescent="0.25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3.2" x14ac:dyDescent="0.25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3.2" x14ac:dyDescent="0.25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3.2" x14ac:dyDescent="0.25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3.2" x14ac:dyDescent="0.25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3.2" x14ac:dyDescent="0.25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3.2" x14ac:dyDescent="0.25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3.2" x14ac:dyDescent="0.25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3.2" x14ac:dyDescent="0.25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3.2" x14ac:dyDescent="0.25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3.2" x14ac:dyDescent="0.25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3.2" x14ac:dyDescent="0.25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3.2" x14ac:dyDescent="0.25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3.2" x14ac:dyDescent="0.25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3.2" x14ac:dyDescent="0.25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3.2" x14ac:dyDescent="0.25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3.2" x14ac:dyDescent="0.25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3.2" x14ac:dyDescent="0.25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3.2" x14ac:dyDescent="0.25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3.2" x14ac:dyDescent="0.25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3.2" x14ac:dyDescent="0.25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3.2" x14ac:dyDescent="0.25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3.2" x14ac:dyDescent="0.25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3.2" x14ac:dyDescent="0.25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3.2" x14ac:dyDescent="0.25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3.2" x14ac:dyDescent="0.25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3.2" x14ac:dyDescent="0.25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3.2" x14ac:dyDescent="0.25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3.2" x14ac:dyDescent="0.25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3.2" x14ac:dyDescent="0.25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3.2" x14ac:dyDescent="0.25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3.2" x14ac:dyDescent="0.25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3.2" x14ac:dyDescent="0.25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3.2" x14ac:dyDescent="0.25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3.2" x14ac:dyDescent="0.25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3.2" x14ac:dyDescent="0.25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3.2" x14ac:dyDescent="0.25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3.2" x14ac:dyDescent="0.25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3.2" x14ac:dyDescent="0.25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3.2" x14ac:dyDescent="0.25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3.2" x14ac:dyDescent="0.25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3.2" x14ac:dyDescent="0.25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3.2" x14ac:dyDescent="0.25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3.2" x14ac:dyDescent="0.25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3.2" x14ac:dyDescent="0.25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3.2" x14ac:dyDescent="0.25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3.2" x14ac:dyDescent="0.25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3.2" x14ac:dyDescent="0.25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3.2" x14ac:dyDescent="0.25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3.2" x14ac:dyDescent="0.25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3.2" x14ac:dyDescent="0.25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3.2" x14ac:dyDescent="0.25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3.2" x14ac:dyDescent="0.25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3.2" x14ac:dyDescent="0.25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3.2" x14ac:dyDescent="0.25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3.2" x14ac:dyDescent="0.25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3.2" x14ac:dyDescent="0.25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3.2" x14ac:dyDescent="0.25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3.2" x14ac:dyDescent="0.25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3.2" x14ac:dyDescent="0.25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3.2" x14ac:dyDescent="0.25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3.2" x14ac:dyDescent="0.25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3.2" x14ac:dyDescent="0.25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3.2" x14ac:dyDescent="0.25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3.2" x14ac:dyDescent="0.25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3.2" x14ac:dyDescent="0.25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3.2" x14ac:dyDescent="0.25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3.2" x14ac:dyDescent="0.25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3.2" x14ac:dyDescent="0.25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3.2" x14ac:dyDescent="0.25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3.2" x14ac:dyDescent="0.25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3.2" x14ac:dyDescent="0.25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3.2" x14ac:dyDescent="0.25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3.2" x14ac:dyDescent="0.25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3.2" x14ac:dyDescent="0.25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3.2" x14ac:dyDescent="0.25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3.2" x14ac:dyDescent="0.25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3.2" x14ac:dyDescent="0.25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3.2" x14ac:dyDescent="0.25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3.2" x14ac:dyDescent="0.25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3.2" x14ac:dyDescent="0.25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3.2" x14ac:dyDescent="0.25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3.2" x14ac:dyDescent="0.25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3.2" x14ac:dyDescent="0.25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3.2" x14ac:dyDescent="0.25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3.2" x14ac:dyDescent="0.25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3.2" x14ac:dyDescent="0.25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3.2" x14ac:dyDescent="0.25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3.2" x14ac:dyDescent="0.25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3.2" x14ac:dyDescent="0.25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3.2" x14ac:dyDescent="0.25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3.2" x14ac:dyDescent="0.25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3.2" x14ac:dyDescent="0.25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3.2" x14ac:dyDescent="0.25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3.2" x14ac:dyDescent="0.25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3.2" x14ac:dyDescent="0.25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3.2" x14ac:dyDescent="0.25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3.2" x14ac:dyDescent="0.25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3.2" x14ac:dyDescent="0.25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3.2" x14ac:dyDescent="0.25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3.2" x14ac:dyDescent="0.25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3.2" x14ac:dyDescent="0.25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3.2" x14ac:dyDescent="0.25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3.2" x14ac:dyDescent="0.25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3.2" x14ac:dyDescent="0.25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3.2" x14ac:dyDescent="0.25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3.2" x14ac:dyDescent="0.25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3.2" x14ac:dyDescent="0.25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3.2" x14ac:dyDescent="0.25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3.2" x14ac:dyDescent="0.25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3.2" x14ac:dyDescent="0.25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3.2" x14ac:dyDescent="0.25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3.2" x14ac:dyDescent="0.25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3.2" x14ac:dyDescent="0.25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3.2" x14ac:dyDescent="0.25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3.2" x14ac:dyDescent="0.25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3.2" x14ac:dyDescent="0.25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3.2" x14ac:dyDescent="0.25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3.2" x14ac:dyDescent="0.25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3.2" x14ac:dyDescent="0.25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3.2" x14ac:dyDescent="0.25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3.2" x14ac:dyDescent="0.25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3.2" x14ac:dyDescent="0.25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3.2" x14ac:dyDescent="0.25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3.2" x14ac:dyDescent="0.25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3.2" x14ac:dyDescent="0.25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3.2" x14ac:dyDescent="0.25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3.2" x14ac:dyDescent="0.25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3.2" x14ac:dyDescent="0.25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3.2" x14ac:dyDescent="0.25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3.2" x14ac:dyDescent="0.25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3.2" x14ac:dyDescent="0.25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3.2" x14ac:dyDescent="0.25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3.2" x14ac:dyDescent="0.25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3.2" x14ac:dyDescent="0.25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3.2" x14ac:dyDescent="0.25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3.2" x14ac:dyDescent="0.25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3.2" x14ac:dyDescent="0.25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3.2" x14ac:dyDescent="0.25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3.2" x14ac:dyDescent="0.25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3.2" x14ac:dyDescent="0.25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3.2" x14ac:dyDescent="0.25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3.2" x14ac:dyDescent="0.25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3.2" x14ac:dyDescent="0.25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3.2" x14ac:dyDescent="0.25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3.2" x14ac:dyDescent="0.25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3.2" x14ac:dyDescent="0.25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3.2" x14ac:dyDescent="0.25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3.2" x14ac:dyDescent="0.25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3.2" x14ac:dyDescent="0.25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3.2" x14ac:dyDescent="0.25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3.2" x14ac:dyDescent="0.25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3.2" x14ac:dyDescent="0.25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3.2" x14ac:dyDescent="0.25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3.2" x14ac:dyDescent="0.25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3.2" x14ac:dyDescent="0.25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3.2" x14ac:dyDescent="0.25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3.2" x14ac:dyDescent="0.25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3.2" x14ac:dyDescent="0.25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3.2" x14ac:dyDescent="0.25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3.2" x14ac:dyDescent="0.25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3.2" x14ac:dyDescent="0.25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3.2" x14ac:dyDescent="0.25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3.2" x14ac:dyDescent="0.25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3.2" x14ac:dyDescent="0.25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3.2" x14ac:dyDescent="0.25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3.2" x14ac:dyDescent="0.25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3.2" x14ac:dyDescent="0.25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3.2" x14ac:dyDescent="0.25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3.2" x14ac:dyDescent="0.25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3.2" x14ac:dyDescent="0.25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3.2" x14ac:dyDescent="0.25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3.2" x14ac:dyDescent="0.25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3.2" x14ac:dyDescent="0.25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3.2" x14ac:dyDescent="0.25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3.2" x14ac:dyDescent="0.25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3.2" x14ac:dyDescent="0.25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3.2" x14ac:dyDescent="0.25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3.2" x14ac:dyDescent="0.25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3.2" x14ac:dyDescent="0.25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3.2" x14ac:dyDescent="0.25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3.2" x14ac:dyDescent="0.25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3.2" x14ac:dyDescent="0.25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3.2" x14ac:dyDescent="0.25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3.2" x14ac:dyDescent="0.25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3.2" x14ac:dyDescent="0.25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3.2" x14ac:dyDescent="0.25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3.2" x14ac:dyDescent="0.25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3.2" x14ac:dyDescent="0.25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3.2" x14ac:dyDescent="0.25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3.2" x14ac:dyDescent="0.25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3.2" x14ac:dyDescent="0.25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3.2" x14ac:dyDescent="0.25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3.2" x14ac:dyDescent="0.25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3.2" x14ac:dyDescent="0.25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3.2" x14ac:dyDescent="0.25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3.2" x14ac:dyDescent="0.25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3.2" x14ac:dyDescent="0.25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3.2" x14ac:dyDescent="0.25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3.2" x14ac:dyDescent="0.25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3.2" x14ac:dyDescent="0.25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3.2" x14ac:dyDescent="0.25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3.2" x14ac:dyDescent="0.25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3.2" x14ac:dyDescent="0.25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3.2" x14ac:dyDescent="0.25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3.2" x14ac:dyDescent="0.25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3.2" x14ac:dyDescent="0.25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3.2" x14ac:dyDescent="0.25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3.2" x14ac:dyDescent="0.25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3.2" x14ac:dyDescent="0.25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3.2" x14ac:dyDescent="0.25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3.2" x14ac:dyDescent="0.25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3.2" x14ac:dyDescent="0.25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3.2" x14ac:dyDescent="0.25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3.2" x14ac:dyDescent="0.25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3.2" x14ac:dyDescent="0.25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3.2" x14ac:dyDescent="0.25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3.2" x14ac:dyDescent="0.25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3.2" x14ac:dyDescent="0.25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3.2" x14ac:dyDescent="0.25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3.2" x14ac:dyDescent="0.25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3.2" x14ac:dyDescent="0.25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3.2" x14ac:dyDescent="0.25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3.2" x14ac:dyDescent="0.25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3.2" x14ac:dyDescent="0.25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3.2" x14ac:dyDescent="0.25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3.2" x14ac:dyDescent="0.25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3.2" x14ac:dyDescent="0.25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3.2" x14ac:dyDescent="0.25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3.2" x14ac:dyDescent="0.25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3.2" x14ac:dyDescent="0.25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3.2" x14ac:dyDescent="0.25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3.2" x14ac:dyDescent="0.25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3.2" x14ac:dyDescent="0.25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3.2" x14ac:dyDescent="0.25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3.2" x14ac:dyDescent="0.25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3.2" x14ac:dyDescent="0.25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3.2" x14ac:dyDescent="0.25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3.2" x14ac:dyDescent="0.25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3.2" x14ac:dyDescent="0.25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3.2" x14ac:dyDescent="0.25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3.2" x14ac:dyDescent="0.25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3.2" x14ac:dyDescent="0.25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3.2" x14ac:dyDescent="0.25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3.2" x14ac:dyDescent="0.25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3.2" x14ac:dyDescent="0.25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3.2" x14ac:dyDescent="0.25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3.2" x14ac:dyDescent="0.25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3.2" x14ac:dyDescent="0.25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3.2" x14ac:dyDescent="0.25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3.2" x14ac:dyDescent="0.25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3.2" x14ac:dyDescent="0.25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3.2" x14ac:dyDescent="0.25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3.2" x14ac:dyDescent="0.25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3.2" x14ac:dyDescent="0.25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3.2" x14ac:dyDescent="0.25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3.2" x14ac:dyDescent="0.25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3.2" x14ac:dyDescent="0.25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3.2" x14ac:dyDescent="0.25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3.2" x14ac:dyDescent="0.25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3.2" x14ac:dyDescent="0.25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3.2" x14ac:dyDescent="0.25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3.2" x14ac:dyDescent="0.25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3.2" x14ac:dyDescent="0.25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3.2" x14ac:dyDescent="0.25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3.2" x14ac:dyDescent="0.25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3.2" x14ac:dyDescent="0.25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3.2" x14ac:dyDescent="0.25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3.2" x14ac:dyDescent="0.25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3.2" x14ac:dyDescent="0.25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3.2" x14ac:dyDescent="0.25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3.2" x14ac:dyDescent="0.25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3.2" x14ac:dyDescent="0.25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3.2" x14ac:dyDescent="0.25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3.2" x14ac:dyDescent="0.25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3.2" x14ac:dyDescent="0.25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3.2" x14ac:dyDescent="0.25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3.2" x14ac:dyDescent="0.25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3.2" x14ac:dyDescent="0.25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3.2" x14ac:dyDescent="0.25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3.2" x14ac:dyDescent="0.25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3.2" x14ac:dyDescent="0.25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3.2" x14ac:dyDescent="0.25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3.2" x14ac:dyDescent="0.25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3.2" x14ac:dyDescent="0.25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3.2" x14ac:dyDescent="0.25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3.2" x14ac:dyDescent="0.25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3.2" x14ac:dyDescent="0.25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3.2" x14ac:dyDescent="0.25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3.2" x14ac:dyDescent="0.25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3.2" x14ac:dyDescent="0.25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3.2" x14ac:dyDescent="0.25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3.2" x14ac:dyDescent="0.25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3.2" x14ac:dyDescent="0.25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3.2" x14ac:dyDescent="0.25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3.2" x14ac:dyDescent="0.25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3.2" x14ac:dyDescent="0.25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3.2" x14ac:dyDescent="0.25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3.2" x14ac:dyDescent="0.25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3.2" x14ac:dyDescent="0.25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3.2" x14ac:dyDescent="0.25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3.2" x14ac:dyDescent="0.25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3.2" x14ac:dyDescent="0.25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3.2" x14ac:dyDescent="0.25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3.2" x14ac:dyDescent="0.25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3.2" x14ac:dyDescent="0.25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3.2" x14ac:dyDescent="0.25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3.2" x14ac:dyDescent="0.25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3.2" x14ac:dyDescent="0.25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3.2" x14ac:dyDescent="0.25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3.2" x14ac:dyDescent="0.25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3.2" x14ac:dyDescent="0.25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3.2" x14ac:dyDescent="0.25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3.2" x14ac:dyDescent="0.25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3.2" x14ac:dyDescent="0.25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3.2" x14ac:dyDescent="0.25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3.2" x14ac:dyDescent="0.25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3.2" x14ac:dyDescent="0.25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3.2" x14ac:dyDescent="0.25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3.2" x14ac:dyDescent="0.25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3.2" x14ac:dyDescent="0.25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3.2" x14ac:dyDescent="0.25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3.2" x14ac:dyDescent="0.25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3.2" x14ac:dyDescent="0.25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3.2" x14ac:dyDescent="0.25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3.2" x14ac:dyDescent="0.25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3.2" x14ac:dyDescent="0.25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3.2" x14ac:dyDescent="0.25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3.2" x14ac:dyDescent="0.25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3.2" x14ac:dyDescent="0.25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3.2" x14ac:dyDescent="0.25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3.2" x14ac:dyDescent="0.25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3.2" x14ac:dyDescent="0.25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3.2" x14ac:dyDescent="0.25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3.2" x14ac:dyDescent="0.25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3.2" x14ac:dyDescent="0.25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3.2" x14ac:dyDescent="0.25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3.2" x14ac:dyDescent="0.25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3.2" x14ac:dyDescent="0.25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3.2" x14ac:dyDescent="0.25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3.2" x14ac:dyDescent="0.25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3.2" x14ac:dyDescent="0.25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3.2" x14ac:dyDescent="0.25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3.2" x14ac:dyDescent="0.25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3.2" x14ac:dyDescent="0.25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3.2" x14ac:dyDescent="0.25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3.2" x14ac:dyDescent="0.25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3.2" x14ac:dyDescent="0.25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3.2" x14ac:dyDescent="0.25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3.2" x14ac:dyDescent="0.25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3.2" x14ac:dyDescent="0.25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3.2" x14ac:dyDescent="0.25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3.2" x14ac:dyDescent="0.25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3.2" x14ac:dyDescent="0.25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3.2" x14ac:dyDescent="0.25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3.2" x14ac:dyDescent="0.25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3.2" x14ac:dyDescent="0.25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3.2" x14ac:dyDescent="0.25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3.2" x14ac:dyDescent="0.25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3.2" x14ac:dyDescent="0.25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3.2" x14ac:dyDescent="0.25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3.2" x14ac:dyDescent="0.25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3.2" x14ac:dyDescent="0.25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3.2" x14ac:dyDescent="0.25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3.2" x14ac:dyDescent="0.25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3.2" x14ac:dyDescent="0.25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3.2" x14ac:dyDescent="0.25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3.2" x14ac:dyDescent="0.25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3.2" x14ac:dyDescent="0.25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3.2" x14ac:dyDescent="0.25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3.2" x14ac:dyDescent="0.25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3.2" x14ac:dyDescent="0.25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3.2" x14ac:dyDescent="0.25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3.2" x14ac:dyDescent="0.25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3.2" x14ac:dyDescent="0.25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3.2" x14ac:dyDescent="0.25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3.2" x14ac:dyDescent="0.25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3.2" x14ac:dyDescent="0.25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3.2" x14ac:dyDescent="0.25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3.2" x14ac:dyDescent="0.25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3.2" x14ac:dyDescent="0.25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3.2" x14ac:dyDescent="0.25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3.2" x14ac:dyDescent="0.25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3.2" x14ac:dyDescent="0.25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3.2" x14ac:dyDescent="0.25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3.2" x14ac:dyDescent="0.25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3.2" x14ac:dyDescent="0.25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3.2" x14ac:dyDescent="0.25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3.2" x14ac:dyDescent="0.25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3.2" x14ac:dyDescent="0.25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3.2" x14ac:dyDescent="0.25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3.2" x14ac:dyDescent="0.25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3.2" x14ac:dyDescent="0.25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3.2" x14ac:dyDescent="0.25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3.2" x14ac:dyDescent="0.25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3.2" x14ac:dyDescent="0.25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3.2" x14ac:dyDescent="0.25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3.2" x14ac:dyDescent="0.25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3.2" x14ac:dyDescent="0.25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3.2" x14ac:dyDescent="0.25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3.2" x14ac:dyDescent="0.25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3.2" x14ac:dyDescent="0.25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3.2" x14ac:dyDescent="0.25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3.2" x14ac:dyDescent="0.25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3.2" x14ac:dyDescent="0.25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3.2" x14ac:dyDescent="0.25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3.2" x14ac:dyDescent="0.25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3.2" x14ac:dyDescent="0.25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3.2" x14ac:dyDescent="0.25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3.2" x14ac:dyDescent="0.25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3.2" x14ac:dyDescent="0.25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3.2" x14ac:dyDescent="0.25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3.2" x14ac:dyDescent="0.25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3.2" x14ac:dyDescent="0.25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3.2" x14ac:dyDescent="0.25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3.2" x14ac:dyDescent="0.25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3.2" x14ac:dyDescent="0.25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3.2" x14ac:dyDescent="0.25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3.2" x14ac:dyDescent="0.25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3.2" x14ac:dyDescent="0.25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3.2" x14ac:dyDescent="0.25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3.2" x14ac:dyDescent="0.25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3.2" x14ac:dyDescent="0.25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3.2" x14ac:dyDescent="0.25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3.2" x14ac:dyDescent="0.25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3.2" x14ac:dyDescent="0.25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3.2" x14ac:dyDescent="0.25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3.2" x14ac:dyDescent="0.25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3.2" x14ac:dyDescent="0.25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3.2" x14ac:dyDescent="0.25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3.2" x14ac:dyDescent="0.25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3.2" x14ac:dyDescent="0.25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3.2" x14ac:dyDescent="0.25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3.2" x14ac:dyDescent="0.25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3.2" x14ac:dyDescent="0.25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3.2" x14ac:dyDescent="0.25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3.2" x14ac:dyDescent="0.25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3.2" x14ac:dyDescent="0.25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3.2" x14ac:dyDescent="0.25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3.2" x14ac:dyDescent="0.25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3.2" x14ac:dyDescent="0.25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3.2" x14ac:dyDescent="0.25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3.2" x14ac:dyDescent="0.25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3.2" x14ac:dyDescent="0.25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3.2" x14ac:dyDescent="0.25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3.2" x14ac:dyDescent="0.25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3.2" x14ac:dyDescent="0.25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3.2" x14ac:dyDescent="0.25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3.2" x14ac:dyDescent="0.25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3.2" x14ac:dyDescent="0.25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3.2" x14ac:dyDescent="0.25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3.2" x14ac:dyDescent="0.25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3.2" x14ac:dyDescent="0.25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3.2" x14ac:dyDescent="0.25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3.2" x14ac:dyDescent="0.25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3.2" x14ac:dyDescent="0.25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3.2" x14ac:dyDescent="0.25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3.2" x14ac:dyDescent="0.25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3.2" x14ac:dyDescent="0.25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3.2" x14ac:dyDescent="0.25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3.2" x14ac:dyDescent="0.25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3.2" x14ac:dyDescent="0.25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3.2" x14ac:dyDescent="0.25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3.2" x14ac:dyDescent="0.25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3.2" x14ac:dyDescent="0.25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3.2" x14ac:dyDescent="0.25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3.2" x14ac:dyDescent="0.25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3.2" x14ac:dyDescent="0.25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3.2" x14ac:dyDescent="0.25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3.2" x14ac:dyDescent="0.25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3.2" x14ac:dyDescent="0.25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3.2" x14ac:dyDescent="0.25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3.2" x14ac:dyDescent="0.25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3.2" x14ac:dyDescent="0.25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3.2" x14ac:dyDescent="0.25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3.2" x14ac:dyDescent="0.25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3.2" x14ac:dyDescent="0.25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3.2" x14ac:dyDescent="0.25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3.2" x14ac:dyDescent="0.25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3.2" x14ac:dyDescent="0.25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3.2" x14ac:dyDescent="0.25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3.2" x14ac:dyDescent="0.25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3.2" x14ac:dyDescent="0.25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3.2" x14ac:dyDescent="0.25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3.2" x14ac:dyDescent="0.25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3.2" x14ac:dyDescent="0.25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3.2" x14ac:dyDescent="0.25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3.2" x14ac:dyDescent="0.25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3.2" x14ac:dyDescent="0.25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3.2" x14ac:dyDescent="0.25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3.2" x14ac:dyDescent="0.25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3.2" x14ac:dyDescent="0.25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3.2" x14ac:dyDescent="0.25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3.2" x14ac:dyDescent="0.25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3.2" x14ac:dyDescent="0.25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3.2" x14ac:dyDescent="0.25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3.2" x14ac:dyDescent="0.25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3.2" x14ac:dyDescent="0.25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3.2" x14ac:dyDescent="0.25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3.2" x14ac:dyDescent="0.25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3.2" x14ac:dyDescent="0.25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3.2" x14ac:dyDescent="0.25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3.2" x14ac:dyDescent="0.25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3.2" x14ac:dyDescent="0.25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3.2" x14ac:dyDescent="0.25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3.2" x14ac:dyDescent="0.25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3.2" x14ac:dyDescent="0.25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3.2" x14ac:dyDescent="0.25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3.2" x14ac:dyDescent="0.25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3.2" x14ac:dyDescent="0.25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3.2" x14ac:dyDescent="0.25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3.2" x14ac:dyDescent="0.25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3.2" x14ac:dyDescent="0.25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3.2" x14ac:dyDescent="0.25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3.2" x14ac:dyDescent="0.25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3.2" x14ac:dyDescent="0.25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3.2" x14ac:dyDescent="0.25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3.2" x14ac:dyDescent="0.25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3.2" x14ac:dyDescent="0.25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3.2" x14ac:dyDescent="0.25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3.2" x14ac:dyDescent="0.25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3.2" x14ac:dyDescent="0.25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3.2" x14ac:dyDescent="0.25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3.2" x14ac:dyDescent="0.25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3.2" x14ac:dyDescent="0.25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3.2" x14ac:dyDescent="0.25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3.2" x14ac:dyDescent="0.25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3.2" x14ac:dyDescent="0.25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3.2" x14ac:dyDescent="0.25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3.2" x14ac:dyDescent="0.25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3.2" x14ac:dyDescent="0.25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3.2" x14ac:dyDescent="0.25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3.2" x14ac:dyDescent="0.25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3.2" x14ac:dyDescent="0.25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3.2" x14ac:dyDescent="0.25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3.2" x14ac:dyDescent="0.25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3.2" x14ac:dyDescent="0.25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3.2" x14ac:dyDescent="0.25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3.2" x14ac:dyDescent="0.25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3.2" x14ac:dyDescent="0.25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3.2" x14ac:dyDescent="0.25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3.2" x14ac:dyDescent="0.25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3.2" x14ac:dyDescent="0.25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3.2" x14ac:dyDescent="0.25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3.2" x14ac:dyDescent="0.25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3.2" x14ac:dyDescent="0.25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3.2" x14ac:dyDescent="0.25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3.2" x14ac:dyDescent="0.25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3.2" x14ac:dyDescent="0.25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3.2" x14ac:dyDescent="0.25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3.2" x14ac:dyDescent="0.25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3.2" x14ac:dyDescent="0.25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3.2" x14ac:dyDescent="0.25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3.2" x14ac:dyDescent="0.25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3.2" x14ac:dyDescent="0.25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3.2" x14ac:dyDescent="0.25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3.2" x14ac:dyDescent="0.25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3.2" x14ac:dyDescent="0.25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3.2" x14ac:dyDescent="0.25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3.2" x14ac:dyDescent="0.25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3.2" x14ac:dyDescent="0.25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3.2" x14ac:dyDescent="0.25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3.2" x14ac:dyDescent="0.25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3.2" x14ac:dyDescent="0.25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3.2" x14ac:dyDescent="0.25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3.2" x14ac:dyDescent="0.25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3.2" x14ac:dyDescent="0.25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3.2" x14ac:dyDescent="0.25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3.2" x14ac:dyDescent="0.25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3.2" x14ac:dyDescent="0.25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3.2" x14ac:dyDescent="0.25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3.2" x14ac:dyDescent="0.25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3.2" x14ac:dyDescent="0.25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3.2" x14ac:dyDescent="0.25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3.2" x14ac:dyDescent="0.25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3.2" x14ac:dyDescent="0.25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3.2" x14ac:dyDescent="0.25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3.2" x14ac:dyDescent="0.25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3.2" x14ac:dyDescent="0.25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3.2" x14ac:dyDescent="0.25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3.2" x14ac:dyDescent="0.25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3.2" x14ac:dyDescent="0.25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3.2" x14ac:dyDescent="0.25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3.2" x14ac:dyDescent="0.25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3.2" x14ac:dyDescent="0.25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3.2" x14ac:dyDescent="0.25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3.2" x14ac:dyDescent="0.25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3.2" x14ac:dyDescent="0.25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3.2" x14ac:dyDescent="0.25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3.2" x14ac:dyDescent="0.25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3.2" x14ac:dyDescent="0.25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3.2" x14ac:dyDescent="0.25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3.2" x14ac:dyDescent="0.25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3.2" x14ac:dyDescent="0.25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3.2" x14ac:dyDescent="0.25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3.2" x14ac:dyDescent="0.25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3.2" x14ac:dyDescent="0.25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3.2" x14ac:dyDescent="0.25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3.2" x14ac:dyDescent="0.25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3.2" x14ac:dyDescent="0.25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3.2" x14ac:dyDescent="0.25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3.2" x14ac:dyDescent="0.25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3.2" x14ac:dyDescent="0.25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3.2" x14ac:dyDescent="0.25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3.2" x14ac:dyDescent="0.25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3.2" x14ac:dyDescent="0.25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3.2" x14ac:dyDescent="0.25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3.2" x14ac:dyDescent="0.25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3.2" x14ac:dyDescent="0.25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3.2" x14ac:dyDescent="0.25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3.2" x14ac:dyDescent="0.25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3.2" x14ac:dyDescent="0.25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3.2" x14ac:dyDescent="0.25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3.2" x14ac:dyDescent="0.25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3.2" x14ac:dyDescent="0.25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3.2" x14ac:dyDescent="0.25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3.2" x14ac:dyDescent="0.25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3.2" x14ac:dyDescent="0.25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3.2" x14ac:dyDescent="0.25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3.2" x14ac:dyDescent="0.25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3.2" x14ac:dyDescent="0.25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3.2" x14ac:dyDescent="0.25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3.2" x14ac:dyDescent="0.25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3.2" x14ac:dyDescent="0.25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3.2" x14ac:dyDescent="0.25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3.2" x14ac:dyDescent="0.25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3.2" x14ac:dyDescent="0.25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3.2" x14ac:dyDescent="0.25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3.2" x14ac:dyDescent="0.25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3.2" x14ac:dyDescent="0.25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3.2" x14ac:dyDescent="0.25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3.2" x14ac:dyDescent="0.25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3.2" x14ac:dyDescent="0.25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3.2" x14ac:dyDescent="0.25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3.2" x14ac:dyDescent="0.25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3.2" x14ac:dyDescent="0.25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3.2" x14ac:dyDescent="0.25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3.2" x14ac:dyDescent="0.25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3.2" x14ac:dyDescent="0.25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3.2" x14ac:dyDescent="0.25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3.2" x14ac:dyDescent="0.25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3.2" x14ac:dyDescent="0.25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3.2" x14ac:dyDescent="0.25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3.2" x14ac:dyDescent="0.25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3.2" x14ac:dyDescent="0.25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3.2" x14ac:dyDescent="0.25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3.2" x14ac:dyDescent="0.25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3.2" x14ac:dyDescent="0.25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3.2" x14ac:dyDescent="0.25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3.2" x14ac:dyDescent="0.25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3.2" x14ac:dyDescent="0.25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3.2" x14ac:dyDescent="0.25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3.2" x14ac:dyDescent="0.25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3.2" x14ac:dyDescent="0.25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3.2" x14ac:dyDescent="0.25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3.2" x14ac:dyDescent="0.25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3.2" x14ac:dyDescent="0.25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3.2" x14ac:dyDescent="0.25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3.2" x14ac:dyDescent="0.25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3.2" x14ac:dyDescent="0.25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3.2" x14ac:dyDescent="0.25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3.2" x14ac:dyDescent="0.25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3.2" x14ac:dyDescent="0.25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3.2" x14ac:dyDescent="0.25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3.2" x14ac:dyDescent="0.25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3.2" x14ac:dyDescent="0.25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3.2" x14ac:dyDescent="0.25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3.2" x14ac:dyDescent="0.25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3.2" x14ac:dyDescent="0.25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3.2" x14ac:dyDescent="0.25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3.2" x14ac:dyDescent="0.25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3.2" x14ac:dyDescent="0.25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3.2" x14ac:dyDescent="0.25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3.2" x14ac:dyDescent="0.25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3.2" x14ac:dyDescent="0.25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3.2" x14ac:dyDescent="0.25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3.2" x14ac:dyDescent="0.25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3.2" x14ac:dyDescent="0.25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3.2" x14ac:dyDescent="0.25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3.2" x14ac:dyDescent="0.25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3.2" x14ac:dyDescent="0.25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3.2" x14ac:dyDescent="0.25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3.2" x14ac:dyDescent="0.25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3.2" x14ac:dyDescent="0.25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3.2" x14ac:dyDescent="0.25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3.2" x14ac:dyDescent="0.25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3.2" x14ac:dyDescent="0.25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3.2" x14ac:dyDescent="0.25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3.2" x14ac:dyDescent="0.25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3.2" x14ac:dyDescent="0.25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3.2" x14ac:dyDescent="0.25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3.2" x14ac:dyDescent="0.25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3.2" x14ac:dyDescent="0.25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3.2" x14ac:dyDescent="0.25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3.2" x14ac:dyDescent="0.25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3.2" x14ac:dyDescent="0.25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3.2" x14ac:dyDescent="0.25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3.2" x14ac:dyDescent="0.25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3.2" x14ac:dyDescent="0.25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3.2" x14ac:dyDescent="0.25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3.2" x14ac:dyDescent="0.25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3.2" x14ac:dyDescent="0.25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3.2" x14ac:dyDescent="0.25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3.2" x14ac:dyDescent="0.25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3.2" x14ac:dyDescent="0.25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3.2" x14ac:dyDescent="0.25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3.2" x14ac:dyDescent="0.25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3.2" x14ac:dyDescent="0.25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3.2" x14ac:dyDescent="0.25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3.2" x14ac:dyDescent="0.25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3.2" x14ac:dyDescent="0.25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3.2" x14ac:dyDescent="0.25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3.2" x14ac:dyDescent="0.25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3.2" x14ac:dyDescent="0.25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3.2" x14ac:dyDescent="0.25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3.2" x14ac:dyDescent="0.25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3.2" x14ac:dyDescent="0.25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3.2" x14ac:dyDescent="0.25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3.2" x14ac:dyDescent="0.25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3.2" x14ac:dyDescent="0.25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3.2" x14ac:dyDescent="0.25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3.2" x14ac:dyDescent="0.25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3.2" x14ac:dyDescent="0.25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3.2" x14ac:dyDescent="0.25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3.2" x14ac:dyDescent="0.25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3.2" x14ac:dyDescent="0.25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3.2" x14ac:dyDescent="0.25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3.2" x14ac:dyDescent="0.25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3.2" x14ac:dyDescent="0.25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3.2" x14ac:dyDescent="0.25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3.2" x14ac:dyDescent="0.25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3.2" x14ac:dyDescent="0.25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3.2" x14ac:dyDescent="0.25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3.2" x14ac:dyDescent="0.25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3.2" x14ac:dyDescent="0.25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3.2" x14ac:dyDescent="0.25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3.2" x14ac:dyDescent="0.25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3.2" x14ac:dyDescent="0.25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3.2" x14ac:dyDescent="0.25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3.2" x14ac:dyDescent="0.25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3.2" x14ac:dyDescent="0.25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3.2" x14ac:dyDescent="0.25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3.2" x14ac:dyDescent="0.25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3.2" x14ac:dyDescent="0.25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3.2" x14ac:dyDescent="0.25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3.2" x14ac:dyDescent="0.25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3.2" x14ac:dyDescent="0.25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3.2" x14ac:dyDescent="0.25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3.2" x14ac:dyDescent="0.25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3.2" x14ac:dyDescent="0.25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3.2" x14ac:dyDescent="0.25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3.2" x14ac:dyDescent="0.25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3.2" x14ac:dyDescent="0.25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3.2" x14ac:dyDescent="0.25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3.2" x14ac:dyDescent="0.25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3.2" x14ac:dyDescent="0.25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3.2" x14ac:dyDescent="0.25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3.2" x14ac:dyDescent="0.25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3.2" x14ac:dyDescent="0.25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3.2" x14ac:dyDescent="0.25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3.2" x14ac:dyDescent="0.25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3.2" x14ac:dyDescent="0.25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3.2" x14ac:dyDescent="0.25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3.2" x14ac:dyDescent="0.25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3.2" x14ac:dyDescent="0.25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3.2" x14ac:dyDescent="0.25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3.2" x14ac:dyDescent="0.25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3.2" x14ac:dyDescent="0.25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3.2" x14ac:dyDescent="0.25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3.2" x14ac:dyDescent="0.25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3.2" x14ac:dyDescent="0.25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3.2" x14ac:dyDescent="0.25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3.2" x14ac:dyDescent="0.25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3.2" x14ac:dyDescent="0.25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3.2" x14ac:dyDescent="0.25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3.2" x14ac:dyDescent="0.25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3.2" x14ac:dyDescent="0.25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3.2" x14ac:dyDescent="0.25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3.2" x14ac:dyDescent="0.25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3.2" x14ac:dyDescent="0.25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3.2" x14ac:dyDescent="0.25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3.2" x14ac:dyDescent="0.25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3.2" x14ac:dyDescent="0.25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3.2" x14ac:dyDescent="0.25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3.2" x14ac:dyDescent="0.25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3.2" x14ac:dyDescent="0.25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3.2" x14ac:dyDescent="0.25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3.2" x14ac:dyDescent="0.25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3.2" x14ac:dyDescent="0.25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3.2" x14ac:dyDescent="0.25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3.2" x14ac:dyDescent="0.25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3.2" x14ac:dyDescent="0.25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3.2" x14ac:dyDescent="0.25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3.2" x14ac:dyDescent="0.25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3.2" x14ac:dyDescent="0.25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3.2" x14ac:dyDescent="0.25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3.2" x14ac:dyDescent="0.25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3.2" x14ac:dyDescent="0.25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3.2" x14ac:dyDescent="0.25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3.2" x14ac:dyDescent="0.25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3.2" x14ac:dyDescent="0.25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3.2" x14ac:dyDescent="0.25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3.2" x14ac:dyDescent="0.25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3.2" x14ac:dyDescent="0.25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3.2" x14ac:dyDescent="0.25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3.2" x14ac:dyDescent="0.25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3.2" x14ac:dyDescent="0.25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3.2" x14ac:dyDescent="0.25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3.2" x14ac:dyDescent="0.25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3.2" x14ac:dyDescent="0.25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3.2" x14ac:dyDescent="0.25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3.2" x14ac:dyDescent="0.25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3.2" x14ac:dyDescent="0.25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3.2" x14ac:dyDescent="0.25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3.2" x14ac:dyDescent="0.25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3.2" x14ac:dyDescent="0.25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3.2" x14ac:dyDescent="0.25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3.2" x14ac:dyDescent="0.25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3.2" x14ac:dyDescent="0.25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3.2" x14ac:dyDescent="0.25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3.2" x14ac:dyDescent="0.25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3.2" x14ac:dyDescent="0.25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3.2" x14ac:dyDescent="0.25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3.2" x14ac:dyDescent="0.25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3.2" x14ac:dyDescent="0.25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3.2" x14ac:dyDescent="0.25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3.2" x14ac:dyDescent="0.25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3.2" x14ac:dyDescent="0.25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3.2" x14ac:dyDescent="0.25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3.2" x14ac:dyDescent="0.25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3.2" x14ac:dyDescent="0.25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3.2" x14ac:dyDescent="0.25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3.2" x14ac:dyDescent="0.25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3.2" x14ac:dyDescent="0.25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3.2" x14ac:dyDescent="0.25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3.2" x14ac:dyDescent="0.25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3.2" x14ac:dyDescent="0.25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3.2" x14ac:dyDescent="0.25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3.2" x14ac:dyDescent="0.25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3.2" x14ac:dyDescent="0.25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3.2" x14ac:dyDescent="0.25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3.2" x14ac:dyDescent="0.25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3.2" x14ac:dyDescent="0.25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3.2" x14ac:dyDescent="0.25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3.2" x14ac:dyDescent="0.25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3.2" x14ac:dyDescent="0.25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3.2" x14ac:dyDescent="0.25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3.2" x14ac:dyDescent="0.25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3.2" x14ac:dyDescent="0.25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3.2" x14ac:dyDescent="0.25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3.2" x14ac:dyDescent="0.25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3.2" x14ac:dyDescent="0.25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3.2" x14ac:dyDescent="0.25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3.2" x14ac:dyDescent="0.25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3.2" x14ac:dyDescent="0.25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3.2" x14ac:dyDescent="0.25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3.2" x14ac:dyDescent="0.25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3.2" x14ac:dyDescent="0.25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3.2" x14ac:dyDescent="0.25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3.2" x14ac:dyDescent="0.25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3.2" x14ac:dyDescent="0.25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3.2" x14ac:dyDescent="0.25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3.2" x14ac:dyDescent="0.25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3.2" x14ac:dyDescent="0.25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3.2" x14ac:dyDescent="0.25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3.2" x14ac:dyDescent="0.25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3.2" x14ac:dyDescent="0.25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3.2" x14ac:dyDescent="0.25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3.2" x14ac:dyDescent="0.25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3.2" x14ac:dyDescent="0.25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3.2" x14ac:dyDescent="0.25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3.2" x14ac:dyDescent="0.25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3.2" x14ac:dyDescent="0.25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3.2" x14ac:dyDescent="0.25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3.2" x14ac:dyDescent="0.25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3.2" x14ac:dyDescent="0.25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3.2" x14ac:dyDescent="0.25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3.2" x14ac:dyDescent="0.25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3.2" x14ac:dyDescent="0.25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3.2" x14ac:dyDescent="0.25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3.2" x14ac:dyDescent="0.25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3.2" x14ac:dyDescent="0.25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3.2" x14ac:dyDescent="0.25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3.2" x14ac:dyDescent="0.25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3.2" x14ac:dyDescent="0.25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3.2" x14ac:dyDescent="0.25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3.2" x14ac:dyDescent="0.25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3.2" x14ac:dyDescent="0.25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3.2" x14ac:dyDescent="0.25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3.2" x14ac:dyDescent="0.25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3.2" x14ac:dyDescent="0.25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3.2" x14ac:dyDescent="0.25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3.2" x14ac:dyDescent="0.25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3.2" x14ac:dyDescent="0.25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3.2" x14ac:dyDescent="0.25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3.2" x14ac:dyDescent="0.25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3.2" x14ac:dyDescent="0.25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3.2" x14ac:dyDescent="0.25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3.2" x14ac:dyDescent="0.25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3.2" x14ac:dyDescent="0.25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3.2" x14ac:dyDescent="0.25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3.2" x14ac:dyDescent="0.25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3.2" x14ac:dyDescent="0.25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3.2" x14ac:dyDescent="0.25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3.2" x14ac:dyDescent="0.25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3.2" x14ac:dyDescent="0.25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3.2" x14ac:dyDescent="0.25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3.2" x14ac:dyDescent="0.25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3.2" x14ac:dyDescent="0.25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3.2" x14ac:dyDescent="0.25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3.2" x14ac:dyDescent="0.25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3.2" x14ac:dyDescent="0.25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3.2" x14ac:dyDescent="0.25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3.2" x14ac:dyDescent="0.25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3.2" x14ac:dyDescent="0.25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3.2" x14ac:dyDescent="0.25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3.2" x14ac:dyDescent="0.25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3.2" x14ac:dyDescent="0.25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3.2" x14ac:dyDescent="0.25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3.2" x14ac:dyDescent="0.25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3.2" x14ac:dyDescent="0.25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3.2" x14ac:dyDescent="0.25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3.2" x14ac:dyDescent="0.25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3.2" x14ac:dyDescent="0.25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3.2" x14ac:dyDescent="0.25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3.2" x14ac:dyDescent="0.25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3.2" x14ac:dyDescent="0.25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3.2" x14ac:dyDescent="0.25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3.2" x14ac:dyDescent="0.25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3.2" x14ac:dyDescent="0.25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3.2" x14ac:dyDescent="0.25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3.2" x14ac:dyDescent="0.25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3.2" x14ac:dyDescent="0.25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3.2" x14ac:dyDescent="0.25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3.2" x14ac:dyDescent="0.25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3.2" x14ac:dyDescent="0.25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3.2" x14ac:dyDescent="0.25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3.2" x14ac:dyDescent="0.25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3.2" x14ac:dyDescent="0.25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3.2" x14ac:dyDescent="0.25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3.2" x14ac:dyDescent="0.25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3.2" x14ac:dyDescent="0.25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3.2" x14ac:dyDescent="0.25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3.2" x14ac:dyDescent="0.25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3.2" x14ac:dyDescent="0.25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3.2" x14ac:dyDescent="0.25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3.2" x14ac:dyDescent="0.25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3.2" x14ac:dyDescent="0.25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3.2" x14ac:dyDescent="0.25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3.2" x14ac:dyDescent="0.25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3.2" x14ac:dyDescent="0.25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3.2" x14ac:dyDescent="0.25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3.2" x14ac:dyDescent="0.25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3.2" x14ac:dyDescent="0.25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3.2" x14ac:dyDescent="0.25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3.2" x14ac:dyDescent="0.25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3.2" x14ac:dyDescent="0.25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3.2" x14ac:dyDescent="0.25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3.2" x14ac:dyDescent="0.25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3.2" x14ac:dyDescent="0.25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3.2" x14ac:dyDescent="0.25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3.2" x14ac:dyDescent="0.25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3.2" x14ac:dyDescent="0.25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3.2" x14ac:dyDescent="0.25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3.2" x14ac:dyDescent="0.25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3.2" x14ac:dyDescent="0.25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3.2" x14ac:dyDescent="0.25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3.2" x14ac:dyDescent="0.25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3.2" x14ac:dyDescent="0.25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3.2" x14ac:dyDescent="0.25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3.2" x14ac:dyDescent="0.25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3.2" x14ac:dyDescent="0.25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3.2" x14ac:dyDescent="0.25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3.2" x14ac:dyDescent="0.25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3.2" x14ac:dyDescent="0.25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3.2" x14ac:dyDescent="0.25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3.2" x14ac:dyDescent="0.25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3.2" x14ac:dyDescent="0.25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3.2" x14ac:dyDescent="0.25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3.2" x14ac:dyDescent="0.25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3.2" x14ac:dyDescent="0.25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3.2" x14ac:dyDescent="0.25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3.2" x14ac:dyDescent="0.25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3.2" x14ac:dyDescent="0.25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3.2" x14ac:dyDescent="0.25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3.2" x14ac:dyDescent="0.25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3.2" x14ac:dyDescent="0.25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3.2" x14ac:dyDescent="0.25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3.2" x14ac:dyDescent="0.25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3.2" x14ac:dyDescent="0.25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3.2" x14ac:dyDescent="0.25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3.2" x14ac:dyDescent="0.25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3.2" x14ac:dyDescent="0.25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3.2" x14ac:dyDescent="0.25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3.2" x14ac:dyDescent="0.25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3.2" x14ac:dyDescent="0.25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3.2" x14ac:dyDescent="0.25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3.2" x14ac:dyDescent="0.25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3.2" x14ac:dyDescent="0.25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3.2" x14ac:dyDescent="0.25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3.2" x14ac:dyDescent="0.25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3.2" x14ac:dyDescent="0.25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3.2" x14ac:dyDescent="0.25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3.2" x14ac:dyDescent="0.25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3.2" x14ac:dyDescent="0.25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3.2" x14ac:dyDescent="0.25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3.2" x14ac:dyDescent="0.25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3.2" x14ac:dyDescent="0.25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3.2" x14ac:dyDescent="0.25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3.2" x14ac:dyDescent="0.25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3.2" x14ac:dyDescent="0.25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3.2" x14ac:dyDescent="0.25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3.2" x14ac:dyDescent="0.25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3.2" x14ac:dyDescent="0.25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3.2" x14ac:dyDescent="0.25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3.2" x14ac:dyDescent="0.25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3.2" x14ac:dyDescent="0.25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3.2" x14ac:dyDescent="0.25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3.2" x14ac:dyDescent="0.25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3.2" x14ac:dyDescent="0.25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3.2" x14ac:dyDescent="0.25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3.2" x14ac:dyDescent="0.25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3.2" x14ac:dyDescent="0.25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3.2" x14ac:dyDescent="0.25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3.2" x14ac:dyDescent="0.25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3.2" x14ac:dyDescent="0.25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3.2" x14ac:dyDescent="0.25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3.2" x14ac:dyDescent="0.25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3.2" x14ac:dyDescent="0.25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3.2" x14ac:dyDescent="0.25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3.2" x14ac:dyDescent="0.25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3.2" x14ac:dyDescent="0.25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3.2" x14ac:dyDescent="0.25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3.2" x14ac:dyDescent="0.25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3.2" x14ac:dyDescent="0.25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3.2" x14ac:dyDescent="0.25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3.2" x14ac:dyDescent="0.25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3.2" x14ac:dyDescent="0.25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3.2" x14ac:dyDescent="0.25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3.2" x14ac:dyDescent="0.25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3.2" x14ac:dyDescent="0.25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3.2" x14ac:dyDescent="0.25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3.2" x14ac:dyDescent="0.25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3.2" x14ac:dyDescent="0.25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3.2" x14ac:dyDescent="0.25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3.2" x14ac:dyDescent="0.25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3.2" x14ac:dyDescent="0.25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3.2" x14ac:dyDescent="0.25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3.2" x14ac:dyDescent="0.25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3.2" x14ac:dyDescent="0.25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3.2" x14ac:dyDescent="0.25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3.2" x14ac:dyDescent="0.25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3.2" x14ac:dyDescent="0.25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3.2" x14ac:dyDescent="0.25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3.2" x14ac:dyDescent="0.25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3.2" x14ac:dyDescent="0.25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3.2" x14ac:dyDescent="0.25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3.2" x14ac:dyDescent="0.25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3.2" x14ac:dyDescent="0.25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3.2" x14ac:dyDescent="0.25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3.2" x14ac:dyDescent="0.25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3.2" x14ac:dyDescent="0.25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3.2" x14ac:dyDescent="0.25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3.2" x14ac:dyDescent="0.25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3.2" x14ac:dyDescent="0.25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3.2" x14ac:dyDescent="0.25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3.2" x14ac:dyDescent="0.25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3.2" x14ac:dyDescent="0.25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3.2" x14ac:dyDescent="0.25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3.2" x14ac:dyDescent="0.25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3.2" x14ac:dyDescent="0.25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3.2" x14ac:dyDescent="0.25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3.2" x14ac:dyDescent="0.25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3.2" x14ac:dyDescent="0.25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3.2" x14ac:dyDescent="0.25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3.2" x14ac:dyDescent="0.25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3.2" x14ac:dyDescent="0.25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3.2" x14ac:dyDescent="0.25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3.2" x14ac:dyDescent="0.25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3.2" x14ac:dyDescent="0.25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3.2" x14ac:dyDescent="0.25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3.2" x14ac:dyDescent="0.25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3.2" x14ac:dyDescent="0.25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3.2" x14ac:dyDescent="0.25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3.2" x14ac:dyDescent="0.25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3.2" x14ac:dyDescent="0.25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3.2" x14ac:dyDescent="0.25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3.2" x14ac:dyDescent="0.25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3.2" x14ac:dyDescent="0.25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3.2" x14ac:dyDescent="0.25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3.2" x14ac:dyDescent="0.25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3.2" x14ac:dyDescent="0.25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3.2" x14ac:dyDescent="0.25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3.2" x14ac:dyDescent="0.25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3.2" x14ac:dyDescent="0.25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3.2" x14ac:dyDescent="0.25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3.2" x14ac:dyDescent="0.25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3.2" x14ac:dyDescent="0.25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3.2" x14ac:dyDescent="0.25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3.2" x14ac:dyDescent="0.25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3.2" x14ac:dyDescent="0.25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3.2" x14ac:dyDescent="0.25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3.2" x14ac:dyDescent="0.25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3.2" x14ac:dyDescent="0.25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3.2" x14ac:dyDescent="0.25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3.2" x14ac:dyDescent="0.25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3.2" x14ac:dyDescent="0.25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3.2" x14ac:dyDescent="0.25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3.2" x14ac:dyDescent="0.25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3.2" x14ac:dyDescent="0.25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3.2" x14ac:dyDescent="0.25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3.2" x14ac:dyDescent="0.25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3.2" x14ac:dyDescent="0.25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3.2" x14ac:dyDescent="0.25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3.2" x14ac:dyDescent="0.25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3.2" x14ac:dyDescent="0.25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3.2" x14ac:dyDescent="0.25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3.2" x14ac:dyDescent="0.25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3.2" x14ac:dyDescent="0.25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3.2" x14ac:dyDescent="0.25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3.2" x14ac:dyDescent="0.25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3.2" x14ac:dyDescent="0.25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3.2" x14ac:dyDescent="0.25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3.2" x14ac:dyDescent="0.25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3.2" x14ac:dyDescent="0.25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3.2" x14ac:dyDescent="0.25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3.2" x14ac:dyDescent="0.25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3.2" x14ac:dyDescent="0.25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3.2" x14ac:dyDescent="0.25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3.2" x14ac:dyDescent="0.25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3.2" x14ac:dyDescent="0.25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3.2" x14ac:dyDescent="0.25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3.2" x14ac:dyDescent="0.25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3.2" x14ac:dyDescent="0.25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3.2" x14ac:dyDescent="0.25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3.2" x14ac:dyDescent="0.25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3.2" x14ac:dyDescent="0.25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3.2" x14ac:dyDescent="0.25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3.2" x14ac:dyDescent="0.25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3.2" x14ac:dyDescent="0.25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3.2" x14ac:dyDescent="0.25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3.2" x14ac:dyDescent="0.25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3.2" x14ac:dyDescent="0.25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3.2" x14ac:dyDescent="0.25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3.2" x14ac:dyDescent="0.25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3.2" x14ac:dyDescent="0.25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3.2" x14ac:dyDescent="0.25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3.2" x14ac:dyDescent="0.25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3.2" x14ac:dyDescent="0.25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3.2" x14ac:dyDescent="0.25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3.2" x14ac:dyDescent="0.25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3.2" x14ac:dyDescent="0.25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3.2" x14ac:dyDescent="0.25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3.2" x14ac:dyDescent="0.25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3.2" x14ac:dyDescent="0.25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3.2" x14ac:dyDescent="0.25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3.2" x14ac:dyDescent="0.25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3.2" x14ac:dyDescent="0.25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3.2" x14ac:dyDescent="0.25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3.2" x14ac:dyDescent="0.25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3.2" x14ac:dyDescent="0.25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3.2" x14ac:dyDescent="0.25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3.2" x14ac:dyDescent="0.25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3.2" x14ac:dyDescent="0.25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3.2" x14ac:dyDescent="0.25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3.2" x14ac:dyDescent="0.25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3.2" x14ac:dyDescent="0.25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3.2" x14ac:dyDescent="0.25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3.2" x14ac:dyDescent="0.25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3.2" x14ac:dyDescent="0.25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3.2" x14ac:dyDescent="0.25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3.2" x14ac:dyDescent="0.25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3.2" x14ac:dyDescent="0.25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3.2" x14ac:dyDescent="0.25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3.2" x14ac:dyDescent="0.25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3.2" x14ac:dyDescent="0.25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3.2" x14ac:dyDescent="0.25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3.2" x14ac:dyDescent="0.25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3.2" x14ac:dyDescent="0.25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3.2" x14ac:dyDescent="0.25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3.2" x14ac:dyDescent="0.25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3.2" x14ac:dyDescent="0.25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3.2" x14ac:dyDescent="0.25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3.2" x14ac:dyDescent="0.25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3.2" x14ac:dyDescent="0.25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3.2" x14ac:dyDescent="0.25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3.2" x14ac:dyDescent="0.25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3.2" x14ac:dyDescent="0.25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3.2" x14ac:dyDescent="0.25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3.2" x14ac:dyDescent="0.25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3.2" x14ac:dyDescent="0.25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3.2" x14ac:dyDescent="0.25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3.2" x14ac:dyDescent="0.25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3.2" x14ac:dyDescent="0.25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3.2" x14ac:dyDescent="0.25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3.2" x14ac:dyDescent="0.25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3.2" x14ac:dyDescent="0.25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3.2" x14ac:dyDescent="0.25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3.2" x14ac:dyDescent="0.25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3.2" x14ac:dyDescent="0.25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3.2" x14ac:dyDescent="0.25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3.2" x14ac:dyDescent="0.25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3.2" x14ac:dyDescent="0.25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3.2" x14ac:dyDescent="0.25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3.2" x14ac:dyDescent="0.25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3.2" x14ac:dyDescent="0.25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3.2" x14ac:dyDescent="0.25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3.2" x14ac:dyDescent="0.25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3.2" x14ac:dyDescent="0.25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3.2" x14ac:dyDescent="0.25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3.2" x14ac:dyDescent="0.25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3.2" x14ac:dyDescent="0.25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3.2" x14ac:dyDescent="0.25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3.2" x14ac:dyDescent="0.25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3.2" x14ac:dyDescent="0.25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3.2" x14ac:dyDescent="0.25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3.2" x14ac:dyDescent="0.25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3.2" x14ac:dyDescent="0.25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3.2" x14ac:dyDescent="0.25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3.2" x14ac:dyDescent="0.25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3.2" x14ac:dyDescent="0.25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3.2" x14ac:dyDescent="0.25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3.2" x14ac:dyDescent="0.25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3.2" x14ac:dyDescent="0.25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3.2" x14ac:dyDescent="0.25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3.2" x14ac:dyDescent="0.25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3.2" x14ac:dyDescent="0.25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3.2" x14ac:dyDescent="0.25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3.2" x14ac:dyDescent="0.25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3.2" x14ac:dyDescent="0.25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3.2" x14ac:dyDescent="0.25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3.2" x14ac:dyDescent="0.25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3.2" x14ac:dyDescent="0.25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3.2" x14ac:dyDescent="0.25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3.2" x14ac:dyDescent="0.25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3.2" x14ac:dyDescent="0.25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3.2" x14ac:dyDescent="0.25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3.2" x14ac:dyDescent="0.25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3.2" x14ac:dyDescent="0.25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3.2" x14ac:dyDescent="0.25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3.2" x14ac:dyDescent="0.25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3.2" x14ac:dyDescent="0.25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3.2" x14ac:dyDescent="0.25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3.2" x14ac:dyDescent="0.25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3.2" x14ac:dyDescent="0.25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3.2" x14ac:dyDescent="0.25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3.2" x14ac:dyDescent="0.25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3.2" x14ac:dyDescent="0.25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3.2" x14ac:dyDescent="0.25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3.2" x14ac:dyDescent="0.25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3.2" x14ac:dyDescent="0.25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3.2" x14ac:dyDescent="0.25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3.2" x14ac:dyDescent="0.25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3.2" x14ac:dyDescent="0.25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3.2" x14ac:dyDescent="0.25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3.2" x14ac:dyDescent="0.25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3.2" x14ac:dyDescent="0.25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3.2" x14ac:dyDescent="0.25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3.2" x14ac:dyDescent="0.25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3.2" x14ac:dyDescent="0.25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3.2" x14ac:dyDescent="0.25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3.2" x14ac:dyDescent="0.25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3.2" x14ac:dyDescent="0.25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3.2" x14ac:dyDescent="0.25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3.2" x14ac:dyDescent="0.25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3.2" x14ac:dyDescent="0.25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3.2" x14ac:dyDescent="0.25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3.2" x14ac:dyDescent="0.25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3.2" x14ac:dyDescent="0.25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3.2" x14ac:dyDescent="0.25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3.2" x14ac:dyDescent="0.25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3.2" x14ac:dyDescent="0.25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3.2" x14ac:dyDescent="0.25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3.2" x14ac:dyDescent="0.25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3.2" x14ac:dyDescent="0.25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3.2" x14ac:dyDescent="0.25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3.2" x14ac:dyDescent="0.25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3.2" x14ac:dyDescent="0.25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3.2" x14ac:dyDescent="0.25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3.2" x14ac:dyDescent="0.25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3.2" x14ac:dyDescent="0.25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3.2" x14ac:dyDescent="0.25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3.2" x14ac:dyDescent="0.25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3.2" x14ac:dyDescent="0.25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3.2" x14ac:dyDescent="0.25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3.2" x14ac:dyDescent="0.25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3.2" x14ac:dyDescent="0.25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3.2" x14ac:dyDescent="0.25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3.2" x14ac:dyDescent="0.25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3.2" x14ac:dyDescent="0.25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3.2" x14ac:dyDescent="0.25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3.2" x14ac:dyDescent="0.25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3.2" x14ac:dyDescent="0.25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3.2" x14ac:dyDescent="0.25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3.2" x14ac:dyDescent="0.25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3.2" x14ac:dyDescent="0.25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3.2" x14ac:dyDescent="0.25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3.2" x14ac:dyDescent="0.25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3.2" x14ac:dyDescent="0.25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3.2" x14ac:dyDescent="0.25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3.2" x14ac:dyDescent="0.25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3.2" x14ac:dyDescent="0.25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3.2" x14ac:dyDescent="0.25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3.2" x14ac:dyDescent="0.25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3.2" x14ac:dyDescent="0.25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3.2" x14ac:dyDescent="0.25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3.2" x14ac:dyDescent="0.25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3.2" x14ac:dyDescent="0.25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3.2" x14ac:dyDescent="0.25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3.2" x14ac:dyDescent="0.25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3.2" x14ac:dyDescent="0.25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3.2" x14ac:dyDescent="0.25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3.2" x14ac:dyDescent="0.25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3.2" x14ac:dyDescent="0.25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3.2" x14ac:dyDescent="0.25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3.2" x14ac:dyDescent="0.25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3.2" x14ac:dyDescent="0.25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3.2" x14ac:dyDescent="0.25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3.2" x14ac:dyDescent="0.25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3.2" x14ac:dyDescent="0.25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3.2" x14ac:dyDescent="0.25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3.2" x14ac:dyDescent="0.25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3.2" x14ac:dyDescent="0.25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3.2" x14ac:dyDescent="0.25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3.2" x14ac:dyDescent="0.25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3.2" x14ac:dyDescent="0.25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3.2" x14ac:dyDescent="0.25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3.2" x14ac:dyDescent="0.25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3.2" x14ac:dyDescent="0.25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3.2" x14ac:dyDescent="0.25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3.2" x14ac:dyDescent="0.25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3.2" x14ac:dyDescent="0.25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3.2" x14ac:dyDescent="0.25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3.2" x14ac:dyDescent="0.25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3.2" x14ac:dyDescent="0.25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3.2" x14ac:dyDescent="0.25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3.2" x14ac:dyDescent="0.25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3.2" x14ac:dyDescent="0.25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3.2" x14ac:dyDescent="0.25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3.2" x14ac:dyDescent="0.25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3.2" x14ac:dyDescent="0.25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3.2" x14ac:dyDescent="0.25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3.2" x14ac:dyDescent="0.25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3.2" x14ac:dyDescent="0.25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3.2" x14ac:dyDescent="0.25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3.2" x14ac:dyDescent="0.25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3.2" x14ac:dyDescent="0.25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3.2" x14ac:dyDescent="0.25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3.2" x14ac:dyDescent="0.25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3.2" x14ac:dyDescent="0.25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3.2" x14ac:dyDescent="0.25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3.2" x14ac:dyDescent="0.25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3.2" x14ac:dyDescent="0.25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3.2" x14ac:dyDescent="0.25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3.2" x14ac:dyDescent="0.25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3.2" x14ac:dyDescent="0.25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3.2" x14ac:dyDescent="0.25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3.2" x14ac:dyDescent="0.25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3.2" x14ac:dyDescent="0.25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3.2" x14ac:dyDescent="0.25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3.2" x14ac:dyDescent="0.25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3.2" x14ac:dyDescent="0.25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3.2" x14ac:dyDescent="0.25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3.2" x14ac:dyDescent="0.25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3.2" x14ac:dyDescent="0.25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3.2" x14ac:dyDescent="0.25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3.2" x14ac:dyDescent="0.25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3.2" x14ac:dyDescent="0.25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3.2" x14ac:dyDescent="0.25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3.2" x14ac:dyDescent="0.25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3.2" x14ac:dyDescent="0.25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3.2" x14ac:dyDescent="0.25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3.2" x14ac:dyDescent="0.25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3.2" x14ac:dyDescent="0.25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3.2" x14ac:dyDescent="0.25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3.2" x14ac:dyDescent="0.25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3.2" x14ac:dyDescent="0.25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3.2" x14ac:dyDescent="0.25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3.2" x14ac:dyDescent="0.25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3.2" x14ac:dyDescent="0.25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3.2" x14ac:dyDescent="0.25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3.2" x14ac:dyDescent="0.25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3.2" x14ac:dyDescent="0.25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3.2" x14ac:dyDescent="0.25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3.2" x14ac:dyDescent="0.25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3.2" x14ac:dyDescent="0.25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3.2" x14ac:dyDescent="0.25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3.2" x14ac:dyDescent="0.25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3.2" x14ac:dyDescent="0.25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3.2" x14ac:dyDescent="0.25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3.2" x14ac:dyDescent="0.25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3.2" x14ac:dyDescent="0.25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3.2" x14ac:dyDescent="0.25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3.2" x14ac:dyDescent="0.25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3.2" x14ac:dyDescent="0.25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3.2" x14ac:dyDescent="0.25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3.2" x14ac:dyDescent="0.25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3.2" x14ac:dyDescent="0.25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3.2" x14ac:dyDescent="0.25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3.2" x14ac:dyDescent="0.25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3.2" x14ac:dyDescent="0.25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3.2" x14ac:dyDescent="0.25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3.2" x14ac:dyDescent="0.25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3.2" x14ac:dyDescent="0.25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3.2" x14ac:dyDescent="0.25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3.2" x14ac:dyDescent="0.25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3.2" x14ac:dyDescent="0.25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3.2" x14ac:dyDescent="0.25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3.2" x14ac:dyDescent="0.25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3.2" x14ac:dyDescent="0.25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3.2" x14ac:dyDescent="0.25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3.2" x14ac:dyDescent="0.25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3.2" x14ac:dyDescent="0.25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3.2" x14ac:dyDescent="0.25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3.2" x14ac:dyDescent="0.25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3.2" x14ac:dyDescent="0.25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3.2" x14ac:dyDescent="0.25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3.2" x14ac:dyDescent="0.25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3.2" x14ac:dyDescent="0.25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3.2" x14ac:dyDescent="0.25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3.2" x14ac:dyDescent="0.25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3.2" x14ac:dyDescent="0.25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3.2" x14ac:dyDescent="0.25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3.2" x14ac:dyDescent="0.25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3.2" x14ac:dyDescent="0.25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3.2" x14ac:dyDescent="0.25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3.2" x14ac:dyDescent="0.25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3.2" x14ac:dyDescent="0.25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3.2" x14ac:dyDescent="0.25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3.2" x14ac:dyDescent="0.25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3.2" x14ac:dyDescent="0.25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3.2" x14ac:dyDescent="0.25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3.2" x14ac:dyDescent="0.25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3.2" x14ac:dyDescent="0.25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3.2" x14ac:dyDescent="0.25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3.2" x14ac:dyDescent="0.25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3.2" x14ac:dyDescent="0.25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3.2" x14ac:dyDescent="0.25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3.2" x14ac:dyDescent="0.25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3.2" x14ac:dyDescent="0.25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3.2" x14ac:dyDescent="0.25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3.2" x14ac:dyDescent="0.25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3.2" x14ac:dyDescent="0.25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3.2" x14ac:dyDescent="0.25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3.2" x14ac:dyDescent="0.25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3.2" x14ac:dyDescent="0.25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3.2" x14ac:dyDescent="0.25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3.2" x14ac:dyDescent="0.25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3.2" x14ac:dyDescent="0.25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3.2" x14ac:dyDescent="0.25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3.2" x14ac:dyDescent="0.25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3.2" x14ac:dyDescent="0.25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3.2" x14ac:dyDescent="0.25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3.2" x14ac:dyDescent="0.25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3.2" x14ac:dyDescent="0.25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3.2" x14ac:dyDescent="0.25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3.2" x14ac:dyDescent="0.25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3.2" x14ac:dyDescent="0.25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3.2" x14ac:dyDescent="0.25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3.2" x14ac:dyDescent="0.25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3.2" x14ac:dyDescent="0.25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3.2" x14ac:dyDescent="0.25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3.2" x14ac:dyDescent="0.25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3.2" x14ac:dyDescent="0.25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3.2" x14ac:dyDescent="0.25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3.2" x14ac:dyDescent="0.25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3.2" x14ac:dyDescent="0.25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3.2" x14ac:dyDescent="0.25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3.2" x14ac:dyDescent="0.25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3.2" x14ac:dyDescent="0.25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3.2" x14ac:dyDescent="0.25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3.2" x14ac:dyDescent="0.25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3.2" x14ac:dyDescent="0.25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3.2" x14ac:dyDescent="0.25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3.2" x14ac:dyDescent="0.25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3.2" x14ac:dyDescent="0.25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3.2" x14ac:dyDescent="0.25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3.2" x14ac:dyDescent="0.25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3.2" x14ac:dyDescent="0.25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3.2" x14ac:dyDescent="0.25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3.2" x14ac:dyDescent="0.25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3.2" x14ac:dyDescent="0.25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3.2" x14ac:dyDescent="0.25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3.2" x14ac:dyDescent="0.25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3.2" x14ac:dyDescent="0.25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3.2" x14ac:dyDescent="0.25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3.2" x14ac:dyDescent="0.25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3.2" x14ac:dyDescent="0.25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3.2" x14ac:dyDescent="0.25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3.2" x14ac:dyDescent="0.25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3.2" x14ac:dyDescent="0.25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3.2" x14ac:dyDescent="0.25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3.2" x14ac:dyDescent="0.25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3.2" x14ac:dyDescent="0.25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3.2" x14ac:dyDescent="0.25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3.2" x14ac:dyDescent="0.25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3.2" x14ac:dyDescent="0.25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3.2" x14ac:dyDescent="0.25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3.2" x14ac:dyDescent="0.25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3.2" x14ac:dyDescent="0.25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3.2" x14ac:dyDescent="0.25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3.2" x14ac:dyDescent="0.25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3.2" x14ac:dyDescent="0.25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3.2" x14ac:dyDescent="0.25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3.2" x14ac:dyDescent="0.25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3.2" x14ac:dyDescent="0.25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3.2" x14ac:dyDescent="0.25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3.2" x14ac:dyDescent="0.25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3.2" x14ac:dyDescent="0.25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3.2" x14ac:dyDescent="0.25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3.2" x14ac:dyDescent="0.25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3.2" x14ac:dyDescent="0.25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3.2" x14ac:dyDescent="0.25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3.2" x14ac:dyDescent="0.25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3.2" x14ac:dyDescent="0.25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3.2" x14ac:dyDescent="0.25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3.2" x14ac:dyDescent="0.25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3.2" x14ac:dyDescent="0.25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3.2" x14ac:dyDescent="0.25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3.2" x14ac:dyDescent="0.25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3.2" x14ac:dyDescent="0.25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3.2" x14ac:dyDescent="0.25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3.2" x14ac:dyDescent="0.25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3.2" x14ac:dyDescent="0.25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3.2" x14ac:dyDescent="0.25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3.2" x14ac:dyDescent="0.25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3.2" x14ac:dyDescent="0.25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3.2" x14ac:dyDescent="0.25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3.2" x14ac:dyDescent="0.25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3.2" x14ac:dyDescent="0.25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3.2" x14ac:dyDescent="0.25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3.2" x14ac:dyDescent="0.25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3.2" x14ac:dyDescent="0.25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3.2" x14ac:dyDescent="0.25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3.2" x14ac:dyDescent="0.25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3.2" x14ac:dyDescent="0.25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3.2" x14ac:dyDescent="0.25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3.2" x14ac:dyDescent="0.25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3.2" x14ac:dyDescent="0.25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3.2" x14ac:dyDescent="0.25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3.2" x14ac:dyDescent="0.25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3.2" x14ac:dyDescent="0.25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3.2" x14ac:dyDescent="0.25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3.2" x14ac:dyDescent="0.25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3.2" x14ac:dyDescent="0.25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3.2" x14ac:dyDescent="0.25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3.2" x14ac:dyDescent="0.25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3.2" x14ac:dyDescent="0.25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3.2" x14ac:dyDescent="0.25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3.2" x14ac:dyDescent="0.25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3.2" x14ac:dyDescent="0.25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3.2" x14ac:dyDescent="0.25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3.2" x14ac:dyDescent="0.25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3.2" x14ac:dyDescent="0.25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3.2" x14ac:dyDescent="0.25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3.2" x14ac:dyDescent="0.25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3.2" x14ac:dyDescent="0.25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3.2" x14ac:dyDescent="0.25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3.2" x14ac:dyDescent="0.25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3.2" x14ac:dyDescent="0.25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3.2" x14ac:dyDescent="0.25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3.2" x14ac:dyDescent="0.25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3.2" x14ac:dyDescent="0.25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3.2" x14ac:dyDescent="0.25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3.2" x14ac:dyDescent="0.25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3.2" x14ac:dyDescent="0.25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3.2" x14ac:dyDescent="0.25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3.2" x14ac:dyDescent="0.25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3.2" x14ac:dyDescent="0.25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3.2" x14ac:dyDescent="0.25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3.2" x14ac:dyDescent="0.25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3.2" x14ac:dyDescent="0.25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3.2" x14ac:dyDescent="0.25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3.2" x14ac:dyDescent="0.25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3.2" x14ac:dyDescent="0.25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3.2" x14ac:dyDescent="0.25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3.2" x14ac:dyDescent="0.25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3.2" x14ac:dyDescent="0.25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3.2" x14ac:dyDescent="0.25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3.2" x14ac:dyDescent="0.25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3.2" x14ac:dyDescent="0.25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3.2" x14ac:dyDescent="0.25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3.2" x14ac:dyDescent="0.25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3.2" x14ac:dyDescent="0.25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3.2" x14ac:dyDescent="0.25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3.2" x14ac:dyDescent="0.25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3.2" x14ac:dyDescent="0.25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3.2" x14ac:dyDescent="0.25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3.2" x14ac:dyDescent="0.25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3.2" x14ac:dyDescent="0.25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3.2" x14ac:dyDescent="0.25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3.2" x14ac:dyDescent="0.25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3.2" x14ac:dyDescent="0.25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3.2" x14ac:dyDescent="0.25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3.2" x14ac:dyDescent="0.25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3.2" x14ac:dyDescent="0.25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3.2" x14ac:dyDescent="0.25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3.2" x14ac:dyDescent="0.25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3.2" x14ac:dyDescent="0.25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3.2" x14ac:dyDescent="0.25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3.2" x14ac:dyDescent="0.25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3.2" x14ac:dyDescent="0.25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3.2" x14ac:dyDescent="0.25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3.2" x14ac:dyDescent="0.25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3.2" x14ac:dyDescent="0.25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3.2" x14ac:dyDescent="0.25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3.2" x14ac:dyDescent="0.25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3.2" x14ac:dyDescent="0.25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3.2" x14ac:dyDescent="0.25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3.2" x14ac:dyDescent="0.25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3.2" x14ac:dyDescent="0.25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3.2" x14ac:dyDescent="0.25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3.2" x14ac:dyDescent="0.25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3.2" x14ac:dyDescent="0.25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3.2" x14ac:dyDescent="0.25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3.2" x14ac:dyDescent="0.25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3.2" x14ac:dyDescent="0.25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3.2" x14ac:dyDescent="0.25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3.2" x14ac:dyDescent="0.25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3.2" x14ac:dyDescent="0.25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3.2" x14ac:dyDescent="0.25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3.2" x14ac:dyDescent="0.25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3.2" x14ac:dyDescent="0.25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3.2" x14ac:dyDescent="0.25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3.2" x14ac:dyDescent="0.25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3.2" x14ac:dyDescent="0.25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3.2" x14ac:dyDescent="0.25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3.2" x14ac:dyDescent="0.25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3.2" x14ac:dyDescent="0.25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3.2" x14ac:dyDescent="0.25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3.2" x14ac:dyDescent="0.25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3.2" x14ac:dyDescent="0.25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3.2" x14ac:dyDescent="0.25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3.2" x14ac:dyDescent="0.25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3.2" x14ac:dyDescent="0.25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3.2" x14ac:dyDescent="0.25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3.2" x14ac:dyDescent="0.25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3.2" x14ac:dyDescent="0.25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3.2" x14ac:dyDescent="0.25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3.2" x14ac:dyDescent="0.25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3.2" x14ac:dyDescent="0.25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3.2" x14ac:dyDescent="0.25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3.2" x14ac:dyDescent="0.25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3.2" x14ac:dyDescent="0.25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3.2" x14ac:dyDescent="0.25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3.2" x14ac:dyDescent="0.25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3.2" x14ac:dyDescent="0.25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3.2" x14ac:dyDescent="0.25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3.2" x14ac:dyDescent="0.25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3.2" x14ac:dyDescent="0.25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3.2" x14ac:dyDescent="0.25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3.2" x14ac:dyDescent="0.25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3.2" x14ac:dyDescent="0.25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3.2" x14ac:dyDescent="0.25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3.2" x14ac:dyDescent="0.25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3.2" x14ac:dyDescent="0.25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3.2" x14ac:dyDescent="0.25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3.2" x14ac:dyDescent="0.25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3.2" x14ac:dyDescent="0.25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3.2" x14ac:dyDescent="0.25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3.2" x14ac:dyDescent="0.25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3.2" x14ac:dyDescent="0.25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3.2" x14ac:dyDescent="0.25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3.2" x14ac:dyDescent="0.25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3.2" x14ac:dyDescent="0.25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3.2" x14ac:dyDescent="0.25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3.2" x14ac:dyDescent="0.25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3.2" x14ac:dyDescent="0.25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3.2" x14ac:dyDescent="0.25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3.2" x14ac:dyDescent="0.25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3.2" x14ac:dyDescent="0.25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3.2" x14ac:dyDescent="0.25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3.2" x14ac:dyDescent="0.25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3.2" x14ac:dyDescent="0.25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3.2" x14ac:dyDescent="0.25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3.2" x14ac:dyDescent="0.25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3.2" x14ac:dyDescent="0.25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3.2" x14ac:dyDescent="0.25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3.2" x14ac:dyDescent="0.25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3.2" x14ac:dyDescent="0.25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3.2" x14ac:dyDescent="0.25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3.2" x14ac:dyDescent="0.25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3.2" x14ac:dyDescent="0.25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3.2" x14ac:dyDescent="0.25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3.2" x14ac:dyDescent="0.25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3.2" x14ac:dyDescent="0.25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3.2" x14ac:dyDescent="0.25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3.2" x14ac:dyDescent="0.25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3.2" x14ac:dyDescent="0.25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3.2" x14ac:dyDescent="0.25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3.2" x14ac:dyDescent="0.25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3.2" x14ac:dyDescent="0.25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3.2" x14ac:dyDescent="0.25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3.2" x14ac:dyDescent="0.25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3.2" x14ac:dyDescent="0.25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3.2" x14ac:dyDescent="0.25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3.2" x14ac:dyDescent="0.25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3.2" x14ac:dyDescent="0.25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3.2" x14ac:dyDescent="0.25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3.2" x14ac:dyDescent="0.25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3.2" x14ac:dyDescent="0.25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3.2" x14ac:dyDescent="0.25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3.2" x14ac:dyDescent="0.25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3.2" x14ac:dyDescent="0.25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3.2" x14ac:dyDescent="0.25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3.2" x14ac:dyDescent="0.25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3.2" x14ac:dyDescent="0.25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3.2" x14ac:dyDescent="0.25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3.2" x14ac:dyDescent="0.25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3.2" x14ac:dyDescent="0.25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3.2" x14ac:dyDescent="0.25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3.2" x14ac:dyDescent="0.25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3.2" x14ac:dyDescent="0.25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3.2" x14ac:dyDescent="0.25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3.2" x14ac:dyDescent="0.25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3.2" x14ac:dyDescent="0.25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3.2" x14ac:dyDescent="0.25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3.2" x14ac:dyDescent="0.25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3.2" x14ac:dyDescent="0.25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3.2" x14ac:dyDescent="0.25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3.2" x14ac:dyDescent="0.25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3.2" x14ac:dyDescent="0.25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3.2" x14ac:dyDescent="0.25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3.2" x14ac:dyDescent="0.25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3.2" x14ac:dyDescent="0.25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3.2" x14ac:dyDescent="0.25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3.2" x14ac:dyDescent="0.25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3.2" x14ac:dyDescent="0.25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3.2" x14ac:dyDescent="0.25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3.2" x14ac:dyDescent="0.25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3.2" x14ac:dyDescent="0.25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3.2" x14ac:dyDescent="0.25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3.2" x14ac:dyDescent="0.25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3.2" x14ac:dyDescent="0.25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3.2" x14ac:dyDescent="0.25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3.2" x14ac:dyDescent="0.25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3.2" x14ac:dyDescent="0.25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3.2" x14ac:dyDescent="0.25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3.2" x14ac:dyDescent="0.25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3.2" x14ac:dyDescent="0.25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3.2" x14ac:dyDescent="0.25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3.2" x14ac:dyDescent="0.25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3.2" x14ac:dyDescent="0.25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3.2" x14ac:dyDescent="0.25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3.2" x14ac:dyDescent="0.25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3.2" x14ac:dyDescent="0.25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3.2" x14ac:dyDescent="0.25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3.2" x14ac:dyDescent="0.25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3.2" x14ac:dyDescent="0.25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3.2" x14ac:dyDescent="0.25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3.2" x14ac:dyDescent="0.25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3.2" x14ac:dyDescent="0.25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3.2" x14ac:dyDescent="0.25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3.2" x14ac:dyDescent="0.25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3.2" x14ac:dyDescent="0.25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3.2" x14ac:dyDescent="0.25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3.2" x14ac:dyDescent="0.25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3.2" x14ac:dyDescent="0.25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3.2" x14ac:dyDescent="0.25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3.2" x14ac:dyDescent="0.25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3.2" x14ac:dyDescent="0.25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3.2" x14ac:dyDescent="0.25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3.2" x14ac:dyDescent="0.25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3.2" x14ac:dyDescent="0.25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3.2" x14ac:dyDescent="0.25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3.2" x14ac:dyDescent="0.25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3.2" x14ac:dyDescent="0.25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3.2" x14ac:dyDescent="0.25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3.2" x14ac:dyDescent="0.25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3.2" x14ac:dyDescent="0.25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3.2" x14ac:dyDescent="0.25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3.2" x14ac:dyDescent="0.25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3.2" x14ac:dyDescent="0.25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3.2" x14ac:dyDescent="0.25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3.2" x14ac:dyDescent="0.25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3.2" x14ac:dyDescent="0.25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3.2" x14ac:dyDescent="0.25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3.2" x14ac:dyDescent="0.25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3.2" x14ac:dyDescent="0.25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3.2" x14ac:dyDescent="0.25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3.2" x14ac:dyDescent="0.25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3.2" x14ac:dyDescent="0.25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3.2" x14ac:dyDescent="0.25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3.2" x14ac:dyDescent="0.25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3.2" x14ac:dyDescent="0.25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3.2" x14ac:dyDescent="0.25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3.2" x14ac:dyDescent="0.25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3.2" x14ac:dyDescent="0.25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3.2" x14ac:dyDescent="0.25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3.2" x14ac:dyDescent="0.25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3.2" x14ac:dyDescent="0.25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3.2" x14ac:dyDescent="0.25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3.2" x14ac:dyDescent="0.25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3.2" x14ac:dyDescent="0.25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3.2" x14ac:dyDescent="0.25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3.2" x14ac:dyDescent="0.25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3.2" x14ac:dyDescent="0.25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3.2" x14ac:dyDescent="0.25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3.2" x14ac:dyDescent="0.25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3.2" x14ac:dyDescent="0.25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3.2" x14ac:dyDescent="0.25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3.2" x14ac:dyDescent="0.25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3.2" x14ac:dyDescent="0.25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3.2" x14ac:dyDescent="0.25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3.2" x14ac:dyDescent="0.25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3.2" x14ac:dyDescent="0.25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3.2" x14ac:dyDescent="0.25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3.2" x14ac:dyDescent="0.25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3.2" x14ac:dyDescent="0.25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3.2" x14ac:dyDescent="0.25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3.2" x14ac:dyDescent="0.25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3.2" x14ac:dyDescent="0.25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3.2" x14ac:dyDescent="0.25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3.2" x14ac:dyDescent="0.25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3.2" x14ac:dyDescent="0.25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3.2" x14ac:dyDescent="0.25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3.2" x14ac:dyDescent="0.25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3.2" x14ac:dyDescent="0.25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3.2" x14ac:dyDescent="0.25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3.2" x14ac:dyDescent="0.25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3.2" x14ac:dyDescent="0.25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3.2" x14ac:dyDescent="0.25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3.2" x14ac:dyDescent="0.25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3.2" x14ac:dyDescent="0.25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3.2" x14ac:dyDescent="0.25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3.2" x14ac:dyDescent="0.25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3.2" x14ac:dyDescent="0.25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3.2" x14ac:dyDescent="0.25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3.2" x14ac:dyDescent="0.25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3.2" x14ac:dyDescent="0.25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3.2" x14ac:dyDescent="0.25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3.2" x14ac:dyDescent="0.25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3.2" x14ac:dyDescent="0.25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3.2" x14ac:dyDescent="0.25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3.2" x14ac:dyDescent="0.25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3.2" x14ac:dyDescent="0.25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3.2" x14ac:dyDescent="0.25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3.2" x14ac:dyDescent="0.25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3.2" x14ac:dyDescent="0.25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3.2" x14ac:dyDescent="0.25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3.2" x14ac:dyDescent="0.25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3.2" x14ac:dyDescent="0.25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3.2" x14ac:dyDescent="0.25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3.2" x14ac:dyDescent="0.25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3.2" x14ac:dyDescent="0.25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3.2" x14ac:dyDescent="0.25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3.2" x14ac:dyDescent="0.25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3.2" x14ac:dyDescent="0.25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3.2" x14ac:dyDescent="0.25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3.2" x14ac:dyDescent="0.25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3.2" x14ac:dyDescent="0.25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3.2" x14ac:dyDescent="0.25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3.2" x14ac:dyDescent="0.25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3.2" x14ac:dyDescent="0.25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3.2" x14ac:dyDescent="0.25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3.2" x14ac:dyDescent="0.25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3.2" x14ac:dyDescent="0.25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3.2" x14ac:dyDescent="0.25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3.2" x14ac:dyDescent="0.25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3.2" x14ac:dyDescent="0.25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3.2" x14ac:dyDescent="0.25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3.2" x14ac:dyDescent="0.25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3.2" x14ac:dyDescent="0.25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3.2" x14ac:dyDescent="0.25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3.2" x14ac:dyDescent="0.25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3.2" x14ac:dyDescent="0.25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3.2" x14ac:dyDescent="0.25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3.2" x14ac:dyDescent="0.25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3.2" x14ac:dyDescent="0.25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3.2" x14ac:dyDescent="0.25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3.2" x14ac:dyDescent="0.25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3.2" x14ac:dyDescent="0.25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3.2" x14ac:dyDescent="0.25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3.2" x14ac:dyDescent="0.25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3.2" x14ac:dyDescent="0.25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3.2" x14ac:dyDescent="0.25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3.2" x14ac:dyDescent="0.25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3.2" x14ac:dyDescent="0.25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3.2" x14ac:dyDescent="0.25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3.2" x14ac:dyDescent="0.25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3.2" x14ac:dyDescent="0.25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3.2" x14ac:dyDescent="0.25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3.2" x14ac:dyDescent="0.25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3.2" x14ac:dyDescent="0.25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3.2" x14ac:dyDescent="0.25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3.2" x14ac:dyDescent="0.25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3.2" x14ac:dyDescent="0.25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3.2" x14ac:dyDescent="0.25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3.2" x14ac:dyDescent="0.25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3.2" x14ac:dyDescent="0.25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3.2" x14ac:dyDescent="0.25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3.2" x14ac:dyDescent="0.25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3.2" x14ac:dyDescent="0.25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3.2" x14ac:dyDescent="0.25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3.2" x14ac:dyDescent="0.25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3.2" x14ac:dyDescent="0.25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3.2" x14ac:dyDescent="0.25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3.2" x14ac:dyDescent="0.25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3.2" x14ac:dyDescent="0.25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3.2" x14ac:dyDescent="0.25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3.2" x14ac:dyDescent="0.25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3.2" x14ac:dyDescent="0.25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3.2" x14ac:dyDescent="0.25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3.2" x14ac:dyDescent="0.25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3.2" x14ac:dyDescent="0.25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3.2" x14ac:dyDescent="0.25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3.2" x14ac:dyDescent="0.25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3.2" x14ac:dyDescent="0.25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3.2" x14ac:dyDescent="0.25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3.2" x14ac:dyDescent="0.25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3.2" x14ac:dyDescent="0.25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3.2" x14ac:dyDescent="0.25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3.2" x14ac:dyDescent="0.25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3.2" x14ac:dyDescent="0.25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3.2" x14ac:dyDescent="0.25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3.2" x14ac:dyDescent="0.25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3.2" x14ac:dyDescent="0.25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3.2" x14ac:dyDescent="0.25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3.2" x14ac:dyDescent="0.25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3.2" x14ac:dyDescent="0.25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3.2" x14ac:dyDescent="0.25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3.2" x14ac:dyDescent="0.25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3.2" x14ac:dyDescent="0.25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3.2" x14ac:dyDescent="0.25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3.2" x14ac:dyDescent="0.25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3.2" x14ac:dyDescent="0.25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3.2" x14ac:dyDescent="0.25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3.2" x14ac:dyDescent="0.25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3.2" x14ac:dyDescent="0.25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3.2" x14ac:dyDescent="0.25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3.2" x14ac:dyDescent="0.25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3.2" x14ac:dyDescent="0.25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3.2" x14ac:dyDescent="0.25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3.2" x14ac:dyDescent="0.25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3.2" x14ac:dyDescent="0.25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3.2" x14ac:dyDescent="0.25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3.2" x14ac:dyDescent="0.25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3.2" x14ac:dyDescent="0.25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3.2" x14ac:dyDescent="0.25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3.2" x14ac:dyDescent="0.25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3.2" x14ac:dyDescent="0.25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3.2" x14ac:dyDescent="0.25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3.2" x14ac:dyDescent="0.25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3.2" x14ac:dyDescent="0.25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3.2" x14ac:dyDescent="0.25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3.2" x14ac:dyDescent="0.25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3.2" x14ac:dyDescent="0.25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3.2" x14ac:dyDescent="0.25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3.2" x14ac:dyDescent="0.25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3.2" x14ac:dyDescent="0.25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3.2" x14ac:dyDescent="0.25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3.2" x14ac:dyDescent="0.25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3.2" x14ac:dyDescent="0.25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3.2" x14ac:dyDescent="0.25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3.2" x14ac:dyDescent="0.25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3.2" x14ac:dyDescent="0.25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3.2" x14ac:dyDescent="0.25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3.2" x14ac:dyDescent="0.25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3.2" x14ac:dyDescent="0.25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3.2" x14ac:dyDescent="0.25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3.2" x14ac:dyDescent="0.25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3.2" x14ac:dyDescent="0.25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3.2" x14ac:dyDescent="0.25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3.2" x14ac:dyDescent="0.25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3.2" x14ac:dyDescent="0.25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3.2" x14ac:dyDescent="0.25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3.2" x14ac:dyDescent="0.25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3.2" x14ac:dyDescent="0.25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3.2" x14ac:dyDescent="0.25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3.2" x14ac:dyDescent="0.25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3.2" x14ac:dyDescent="0.25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3.2" x14ac:dyDescent="0.25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3.2" x14ac:dyDescent="0.25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3.2" x14ac:dyDescent="0.25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3.2" x14ac:dyDescent="0.25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3.2" x14ac:dyDescent="0.25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3.2" x14ac:dyDescent="0.25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3.2" x14ac:dyDescent="0.25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3.2" x14ac:dyDescent="0.25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3.2" x14ac:dyDescent="0.25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3.2" x14ac:dyDescent="0.25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3.2" x14ac:dyDescent="0.25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3.2" x14ac:dyDescent="0.25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3.2" x14ac:dyDescent="0.25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3.2" x14ac:dyDescent="0.25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3.2" x14ac:dyDescent="0.25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3.2" x14ac:dyDescent="0.25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3.2" x14ac:dyDescent="0.25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3.2" x14ac:dyDescent="0.25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3.2" x14ac:dyDescent="0.25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3.2" x14ac:dyDescent="0.25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3.2" x14ac:dyDescent="0.25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3.2" x14ac:dyDescent="0.25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3.2" x14ac:dyDescent="0.25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3.2" x14ac:dyDescent="0.25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3.2" x14ac:dyDescent="0.25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3.2" x14ac:dyDescent="0.25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3.2" x14ac:dyDescent="0.25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3.2" x14ac:dyDescent="0.25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3.2" x14ac:dyDescent="0.25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3.2" x14ac:dyDescent="0.25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3.2" x14ac:dyDescent="0.25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3.2" x14ac:dyDescent="0.25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3.2" x14ac:dyDescent="0.25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3.2" x14ac:dyDescent="0.25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3.2" x14ac:dyDescent="0.25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3.2" x14ac:dyDescent="0.25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3.2" x14ac:dyDescent="0.25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3.2" x14ac:dyDescent="0.25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3.2" x14ac:dyDescent="0.25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3.2" x14ac:dyDescent="0.25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3.2" x14ac:dyDescent="0.25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3.2" x14ac:dyDescent="0.25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3.2" x14ac:dyDescent="0.25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3.2" x14ac:dyDescent="0.25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3.2" x14ac:dyDescent="0.25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3.2" x14ac:dyDescent="0.25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3.2" x14ac:dyDescent="0.25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3.2" x14ac:dyDescent="0.25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3.2" x14ac:dyDescent="0.25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3.2" x14ac:dyDescent="0.25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3.2" x14ac:dyDescent="0.25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3.2" x14ac:dyDescent="0.25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3.2" x14ac:dyDescent="0.25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3.2" x14ac:dyDescent="0.25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3.2" x14ac:dyDescent="0.25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3.2" x14ac:dyDescent="0.25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3.2" x14ac:dyDescent="0.25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3.2" x14ac:dyDescent="0.25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3.2" x14ac:dyDescent="0.25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3.2" x14ac:dyDescent="0.25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3.2" x14ac:dyDescent="0.25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3.2" x14ac:dyDescent="0.25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3.2" x14ac:dyDescent="0.25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3.2" x14ac:dyDescent="0.25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3.2" x14ac:dyDescent="0.25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3.2" x14ac:dyDescent="0.25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3.2" x14ac:dyDescent="0.25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3.2" x14ac:dyDescent="0.25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3.2" x14ac:dyDescent="0.25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3.2" x14ac:dyDescent="0.25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3.2" x14ac:dyDescent="0.25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3.2" x14ac:dyDescent="0.25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3.2" x14ac:dyDescent="0.25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3.2" x14ac:dyDescent="0.25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3.2" x14ac:dyDescent="0.25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3.2" x14ac:dyDescent="0.25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3.2" x14ac:dyDescent="0.25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3.2" x14ac:dyDescent="0.25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3.2" x14ac:dyDescent="0.25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3.2" x14ac:dyDescent="0.25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3.2" x14ac:dyDescent="0.25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3.2" x14ac:dyDescent="0.25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3.2" x14ac:dyDescent="0.25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3.2" x14ac:dyDescent="0.25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3.2" x14ac:dyDescent="0.25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3.2" x14ac:dyDescent="0.25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3.2" x14ac:dyDescent="0.25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3.2" x14ac:dyDescent="0.25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3.2" x14ac:dyDescent="0.25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3.2" x14ac:dyDescent="0.25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3.2" x14ac:dyDescent="0.25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3.2" x14ac:dyDescent="0.25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3.2" x14ac:dyDescent="0.25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3.2" x14ac:dyDescent="0.25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3.2" x14ac:dyDescent="0.25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3.2" x14ac:dyDescent="0.25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3.2" x14ac:dyDescent="0.25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3.2" x14ac:dyDescent="0.25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3.2" x14ac:dyDescent="0.25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3.2" x14ac:dyDescent="0.25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3.2" x14ac:dyDescent="0.25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3.2" x14ac:dyDescent="0.25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3.2" x14ac:dyDescent="0.25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3.2" x14ac:dyDescent="0.25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3.2" x14ac:dyDescent="0.25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3.2" x14ac:dyDescent="0.25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3.2" x14ac:dyDescent="0.25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3.2" x14ac:dyDescent="0.25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3.2" x14ac:dyDescent="0.25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3.2" x14ac:dyDescent="0.25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3.2" x14ac:dyDescent="0.25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3.2" x14ac:dyDescent="0.25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3.2" x14ac:dyDescent="0.25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3.2" x14ac:dyDescent="0.25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3.2" x14ac:dyDescent="0.25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3.2" x14ac:dyDescent="0.25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3.2" x14ac:dyDescent="0.25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3.2" x14ac:dyDescent="0.25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3.2" x14ac:dyDescent="0.25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3.2" x14ac:dyDescent="0.25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3.2" x14ac:dyDescent="0.25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3.2" x14ac:dyDescent="0.25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3.2" x14ac:dyDescent="0.25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3.2" x14ac:dyDescent="0.25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3.2" x14ac:dyDescent="0.25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3.2" x14ac:dyDescent="0.25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3.2" x14ac:dyDescent="0.25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3.2" x14ac:dyDescent="0.25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3.2" x14ac:dyDescent="0.25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3.2" x14ac:dyDescent="0.25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3.2" x14ac:dyDescent="0.25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3.2" x14ac:dyDescent="0.25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3.2" x14ac:dyDescent="0.25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3.2" x14ac:dyDescent="0.25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3.2" x14ac:dyDescent="0.25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3.2" x14ac:dyDescent="0.25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3.2" x14ac:dyDescent="0.25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3.2" x14ac:dyDescent="0.25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3.2" x14ac:dyDescent="0.25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3.2" x14ac:dyDescent="0.25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3.2" x14ac:dyDescent="0.25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3.2" x14ac:dyDescent="0.25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3.2" x14ac:dyDescent="0.25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3.2" x14ac:dyDescent="0.25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3.2" x14ac:dyDescent="0.25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3.2" x14ac:dyDescent="0.25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3.2" x14ac:dyDescent="0.25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3.2" x14ac:dyDescent="0.25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3.2" x14ac:dyDescent="0.25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3.2" x14ac:dyDescent="0.25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3.2" x14ac:dyDescent="0.25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3.2" x14ac:dyDescent="0.25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3.2" x14ac:dyDescent="0.25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3.2" x14ac:dyDescent="0.25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3.2" x14ac:dyDescent="0.25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3.2" x14ac:dyDescent="0.25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3.2" x14ac:dyDescent="0.25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3.2" x14ac:dyDescent="0.25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3.2" x14ac:dyDescent="0.25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3.2" x14ac:dyDescent="0.25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3.2" x14ac:dyDescent="0.25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3.2" x14ac:dyDescent="0.25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3.2" x14ac:dyDescent="0.25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3.2" x14ac:dyDescent="0.25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3.2" x14ac:dyDescent="0.25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3.2" x14ac:dyDescent="0.25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3.2" x14ac:dyDescent="0.25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3.2" x14ac:dyDescent="0.25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3.2" x14ac:dyDescent="0.25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3.2" x14ac:dyDescent="0.25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3.2" x14ac:dyDescent="0.25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3.2" x14ac:dyDescent="0.25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3.2" x14ac:dyDescent="0.25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3.2" x14ac:dyDescent="0.25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3.2" x14ac:dyDescent="0.25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3.2" x14ac:dyDescent="0.25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3.2" x14ac:dyDescent="0.25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3.2" x14ac:dyDescent="0.25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3.2" x14ac:dyDescent="0.25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3.2" x14ac:dyDescent="0.25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3.2" x14ac:dyDescent="0.25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3.2" x14ac:dyDescent="0.25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3.2" x14ac:dyDescent="0.25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3.2" x14ac:dyDescent="0.25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3.2" x14ac:dyDescent="0.25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3.2" x14ac:dyDescent="0.25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3.2" x14ac:dyDescent="0.25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3.2" x14ac:dyDescent="0.25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3.2" x14ac:dyDescent="0.25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3.2" x14ac:dyDescent="0.25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3.2" x14ac:dyDescent="0.25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3.2" x14ac:dyDescent="0.25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3.2" x14ac:dyDescent="0.25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3.2" x14ac:dyDescent="0.25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3.2" x14ac:dyDescent="0.25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3.2" x14ac:dyDescent="0.25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3.2" x14ac:dyDescent="0.25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3.2" x14ac:dyDescent="0.25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3.2" x14ac:dyDescent="0.25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3.2" x14ac:dyDescent="0.25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3.2" x14ac:dyDescent="0.25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3.2" x14ac:dyDescent="0.25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3.2" x14ac:dyDescent="0.25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3.2" x14ac:dyDescent="0.25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3.2" x14ac:dyDescent="0.25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3.2" x14ac:dyDescent="0.25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3.2" x14ac:dyDescent="0.25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3.2" x14ac:dyDescent="0.25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3.2" x14ac:dyDescent="0.25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3.2" x14ac:dyDescent="0.25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3.2" x14ac:dyDescent="0.25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3.2" x14ac:dyDescent="0.25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3.2" x14ac:dyDescent="0.25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3.2" x14ac:dyDescent="0.25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3.2" x14ac:dyDescent="0.25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3.2" x14ac:dyDescent="0.25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3.2" x14ac:dyDescent="0.25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3.2" x14ac:dyDescent="0.25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3.2" x14ac:dyDescent="0.25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3.2" x14ac:dyDescent="0.25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3.2" x14ac:dyDescent="0.25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3.2" x14ac:dyDescent="0.25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3.2" x14ac:dyDescent="0.25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3.2" x14ac:dyDescent="0.25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3.2" x14ac:dyDescent="0.25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3.2" x14ac:dyDescent="0.25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3.2" x14ac:dyDescent="0.25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3.2" x14ac:dyDescent="0.25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3.2" x14ac:dyDescent="0.25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3.2" x14ac:dyDescent="0.25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3.2" x14ac:dyDescent="0.25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3.2" x14ac:dyDescent="0.25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3.2" x14ac:dyDescent="0.25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3.2" x14ac:dyDescent="0.25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3.2" x14ac:dyDescent="0.25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3.2" x14ac:dyDescent="0.25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3.2" x14ac:dyDescent="0.25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3.2" x14ac:dyDescent="0.25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3.2" x14ac:dyDescent="0.25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3.2" x14ac:dyDescent="0.25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3.2" x14ac:dyDescent="0.25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3.2" x14ac:dyDescent="0.25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3.2" x14ac:dyDescent="0.25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3.2" x14ac:dyDescent="0.25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3.2" x14ac:dyDescent="0.25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3.2" x14ac:dyDescent="0.25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3.2" x14ac:dyDescent="0.25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3.2" x14ac:dyDescent="0.25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3.2" x14ac:dyDescent="0.25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3.2" x14ac:dyDescent="0.25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3.2" x14ac:dyDescent="0.25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3.2" x14ac:dyDescent="0.25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3.2" x14ac:dyDescent="0.25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3.2" x14ac:dyDescent="0.25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3.2" x14ac:dyDescent="0.25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3.2" x14ac:dyDescent="0.25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3.2" x14ac:dyDescent="0.25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3.2" x14ac:dyDescent="0.25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3.2" x14ac:dyDescent="0.25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3.2" x14ac:dyDescent="0.25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3.2" x14ac:dyDescent="0.25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3.2" x14ac:dyDescent="0.25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3.2" x14ac:dyDescent="0.25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3.2" x14ac:dyDescent="0.25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3.2" x14ac:dyDescent="0.25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3.2" x14ac:dyDescent="0.25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3.2" x14ac:dyDescent="0.25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3.2" x14ac:dyDescent="0.25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3.2" x14ac:dyDescent="0.25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3.2" x14ac:dyDescent="0.25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3.2" x14ac:dyDescent="0.25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3.2" x14ac:dyDescent="0.25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3.2" x14ac:dyDescent="0.25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3.2" x14ac:dyDescent="0.25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3.2" x14ac:dyDescent="0.25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3.2" x14ac:dyDescent="0.25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3.2" x14ac:dyDescent="0.25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3.2" x14ac:dyDescent="0.25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3.2" x14ac:dyDescent="0.25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3.2" x14ac:dyDescent="0.25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3.2" x14ac:dyDescent="0.25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3.2" x14ac:dyDescent="0.25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3.2" x14ac:dyDescent="0.25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3.2" x14ac:dyDescent="0.25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3.2" x14ac:dyDescent="0.25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3.2" x14ac:dyDescent="0.25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3.2" x14ac:dyDescent="0.25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3.2" x14ac:dyDescent="0.25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3.2" x14ac:dyDescent="0.25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3.2" x14ac:dyDescent="0.25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3.2" x14ac:dyDescent="0.25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3.2" x14ac:dyDescent="0.25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3.2" x14ac:dyDescent="0.25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3.2" x14ac:dyDescent="0.25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3.2" x14ac:dyDescent="0.25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3.2" x14ac:dyDescent="0.25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3.2" x14ac:dyDescent="0.25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3.2" x14ac:dyDescent="0.25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3.2" x14ac:dyDescent="0.25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3.2" x14ac:dyDescent="0.25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3.2" x14ac:dyDescent="0.25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3.2" x14ac:dyDescent="0.25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3.2" x14ac:dyDescent="0.25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3.2" x14ac:dyDescent="0.25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3.2" x14ac:dyDescent="0.25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3.2" x14ac:dyDescent="0.25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3.2" x14ac:dyDescent="0.25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3.2" x14ac:dyDescent="0.25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3.2" x14ac:dyDescent="0.25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3.2" x14ac:dyDescent="0.25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3.2" x14ac:dyDescent="0.25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3.2" x14ac:dyDescent="0.25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3.2" x14ac:dyDescent="0.25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3.2" x14ac:dyDescent="0.25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3.2" x14ac:dyDescent="0.25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3.2" x14ac:dyDescent="0.25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3.2" x14ac:dyDescent="0.25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3.2" x14ac:dyDescent="0.25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3.2" x14ac:dyDescent="0.25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3.2" x14ac:dyDescent="0.25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3.2" x14ac:dyDescent="0.25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3.2" x14ac:dyDescent="0.25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3.2" x14ac:dyDescent="0.25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3.2" x14ac:dyDescent="0.25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3.2" x14ac:dyDescent="0.25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3.2" x14ac:dyDescent="0.25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3.2" x14ac:dyDescent="0.25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3.2" x14ac:dyDescent="0.25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3.2" x14ac:dyDescent="0.25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3.2" x14ac:dyDescent="0.25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3.2" x14ac:dyDescent="0.25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3.2" x14ac:dyDescent="0.25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3.2" x14ac:dyDescent="0.25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3.2" x14ac:dyDescent="0.25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3.2" x14ac:dyDescent="0.25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3.2" x14ac:dyDescent="0.25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3.2" x14ac:dyDescent="0.25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3.2" x14ac:dyDescent="0.25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3.2" x14ac:dyDescent="0.25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3.2" x14ac:dyDescent="0.25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3.2" x14ac:dyDescent="0.25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3.2" x14ac:dyDescent="0.25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3.2" x14ac:dyDescent="0.25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3.2" x14ac:dyDescent="0.25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3.2" x14ac:dyDescent="0.25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3.2" x14ac:dyDescent="0.25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3.2" x14ac:dyDescent="0.25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3.2" x14ac:dyDescent="0.25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3.2" x14ac:dyDescent="0.25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3.2" x14ac:dyDescent="0.25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3.2" x14ac:dyDescent="0.25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3.2" x14ac:dyDescent="0.25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3.2" x14ac:dyDescent="0.25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3.2" x14ac:dyDescent="0.25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3.2" x14ac:dyDescent="0.25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3.2" x14ac:dyDescent="0.25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3.2" x14ac:dyDescent="0.25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3.2" x14ac:dyDescent="0.25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3.2" x14ac:dyDescent="0.25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3.2" x14ac:dyDescent="0.25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3.2" x14ac:dyDescent="0.25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3.2" x14ac:dyDescent="0.25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3.2" x14ac:dyDescent="0.25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3.2" x14ac:dyDescent="0.25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3.2" x14ac:dyDescent="0.25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3.2" x14ac:dyDescent="0.25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3.2" x14ac:dyDescent="0.25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3.2" x14ac:dyDescent="0.25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3.2" x14ac:dyDescent="0.25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3.2" x14ac:dyDescent="0.25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3.2" x14ac:dyDescent="0.25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3.2" x14ac:dyDescent="0.25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3.2" x14ac:dyDescent="0.25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3.2" x14ac:dyDescent="0.25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3.2" x14ac:dyDescent="0.25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3.2" x14ac:dyDescent="0.25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3.2" x14ac:dyDescent="0.25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3.2" x14ac:dyDescent="0.25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3.2" x14ac:dyDescent="0.25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3.2" x14ac:dyDescent="0.25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3.2" x14ac:dyDescent="0.25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3.2" x14ac:dyDescent="0.25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3.2" x14ac:dyDescent="0.25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3.2" x14ac:dyDescent="0.25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3.2" x14ac:dyDescent="0.25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3.2" x14ac:dyDescent="0.25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3.2" x14ac:dyDescent="0.25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3.2" x14ac:dyDescent="0.25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3.2" x14ac:dyDescent="0.25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3.2" x14ac:dyDescent="0.25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3.2" x14ac:dyDescent="0.25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3.2" x14ac:dyDescent="0.25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3.2" x14ac:dyDescent="0.25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3.2" x14ac:dyDescent="0.25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3.2" x14ac:dyDescent="0.25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3.2" x14ac:dyDescent="0.25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3.2" x14ac:dyDescent="0.25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3.2" x14ac:dyDescent="0.25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3.2" x14ac:dyDescent="0.25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3.2" x14ac:dyDescent="0.25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3.2" x14ac:dyDescent="0.25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3.2" x14ac:dyDescent="0.25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3.2" x14ac:dyDescent="0.25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3.2" x14ac:dyDescent="0.25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3.2" x14ac:dyDescent="0.25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3.2" x14ac:dyDescent="0.25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3.2" x14ac:dyDescent="0.25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3.2" x14ac:dyDescent="0.25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3.2" x14ac:dyDescent="0.25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3.2" x14ac:dyDescent="0.25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3.2" x14ac:dyDescent="0.25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3.2" x14ac:dyDescent="0.25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3.2" x14ac:dyDescent="0.25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3.2" x14ac:dyDescent="0.25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3.2" x14ac:dyDescent="0.25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3.2" x14ac:dyDescent="0.25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3.2" x14ac:dyDescent="0.25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3.2" x14ac:dyDescent="0.25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3.2" x14ac:dyDescent="0.25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3.2" x14ac:dyDescent="0.25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3.2" x14ac:dyDescent="0.25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3.2" x14ac:dyDescent="0.25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3.2" x14ac:dyDescent="0.25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3.2" x14ac:dyDescent="0.25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3.2" x14ac:dyDescent="0.25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3.2" x14ac:dyDescent="0.25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3.2" x14ac:dyDescent="0.25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3.2" x14ac:dyDescent="0.25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3.2" x14ac:dyDescent="0.25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3.2" x14ac:dyDescent="0.25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3.2" x14ac:dyDescent="0.25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3.2" x14ac:dyDescent="0.25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3.2" x14ac:dyDescent="0.25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3.2" x14ac:dyDescent="0.25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3.2" x14ac:dyDescent="0.25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3.2" x14ac:dyDescent="0.25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3.2" x14ac:dyDescent="0.25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3.2" x14ac:dyDescent="0.25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3.2" x14ac:dyDescent="0.25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3.2" x14ac:dyDescent="0.25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3.2" x14ac:dyDescent="0.25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3.2" x14ac:dyDescent="0.25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3.2" x14ac:dyDescent="0.25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3.2" x14ac:dyDescent="0.25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3.2" x14ac:dyDescent="0.25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3.2" x14ac:dyDescent="0.25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3.2" x14ac:dyDescent="0.25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3.2" x14ac:dyDescent="0.25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3.2" x14ac:dyDescent="0.25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3.2" x14ac:dyDescent="0.25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3.2" x14ac:dyDescent="0.25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3.2" x14ac:dyDescent="0.25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3.2" x14ac:dyDescent="0.25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3.2" x14ac:dyDescent="0.25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3.2" x14ac:dyDescent="0.25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3.2" x14ac:dyDescent="0.25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3.2" x14ac:dyDescent="0.25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3.2" x14ac:dyDescent="0.25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3.2" x14ac:dyDescent="0.25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3.2" x14ac:dyDescent="0.25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3.2" x14ac:dyDescent="0.25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3.2" x14ac:dyDescent="0.25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3.2" x14ac:dyDescent="0.25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3.2" x14ac:dyDescent="0.25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3.2" x14ac:dyDescent="0.25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3.2" x14ac:dyDescent="0.25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3.2" x14ac:dyDescent="0.25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3.2" x14ac:dyDescent="0.25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3.2" x14ac:dyDescent="0.25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3.2" x14ac:dyDescent="0.25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3.2" x14ac:dyDescent="0.25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3.2" x14ac:dyDescent="0.25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3.2" x14ac:dyDescent="0.25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3.2" x14ac:dyDescent="0.25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3.2" x14ac:dyDescent="0.25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3.2" x14ac:dyDescent="0.25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3.2" x14ac:dyDescent="0.25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3.2" x14ac:dyDescent="0.25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3.2" x14ac:dyDescent="0.25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3.2" x14ac:dyDescent="0.25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3.2" x14ac:dyDescent="0.25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3.2" x14ac:dyDescent="0.25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3.2" x14ac:dyDescent="0.25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3.2" x14ac:dyDescent="0.25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3.2" x14ac:dyDescent="0.25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3.2" x14ac:dyDescent="0.25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3.2" x14ac:dyDescent="0.25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3.2" x14ac:dyDescent="0.25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3.2" x14ac:dyDescent="0.25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3.2" x14ac:dyDescent="0.25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3.2" x14ac:dyDescent="0.25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3.2" x14ac:dyDescent="0.25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3.2" x14ac:dyDescent="0.25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3.2" x14ac:dyDescent="0.25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3.2" x14ac:dyDescent="0.25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3.2" x14ac:dyDescent="0.25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3.2" x14ac:dyDescent="0.25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3.2" x14ac:dyDescent="0.25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3.2" x14ac:dyDescent="0.25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3.2" x14ac:dyDescent="0.25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3.2" x14ac:dyDescent="0.25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3.2" x14ac:dyDescent="0.25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3.2" x14ac:dyDescent="0.25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3.2" x14ac:dyDescent="0.25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3.2" x14ac:dyDescent="0.25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3.2" x14ac:dyDescent="0.25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3.2" x14ac:dyDescent="0.25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3.2" x14ac:dyDescent="0.25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3.2" x14ac:dyDescent="0.25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3.2" x14ac:dyDescent="0.25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3.2" x14ac:dyDescent="0.25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3.2" x14ac:dyDescent="0.25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3.2" x14ac:dyDescent="0.25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3.2" x14ac:dyDescent="0.25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3.2" x14ac:dyDescent="0.25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3.2" x14ac:dyDescent="0.25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3.2" x14ac:dyDescent="0.25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3.2" x14ac:dyDescent="0.25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3.2" x14ac:dyDescent="0.25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3.2" x14ac:dyDescent="0.25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3.2" x14ac:dyDescent="0.25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3.2" x14ac:dyDescent="0.25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3.2" x14ac:dyDescent="0.25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3.2" x14ac:dyDescent="0.25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3.2" x14ac:dyDescent="0.25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3.2" x14ac:dyDescent="0.25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3.2" x14ac:dyDescent="0.25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3.2" x14ac:dyDescent="0.25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3.2" x14ac:dyDescent="0.25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3.2" x14ac:dyDescent="0.25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3.2" x14ac:dyDescent="0.25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3.2" x14ac:dyDescent="0.25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3.2" x14ac:dyDescent="0.25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3.2" x14ac:dyDescent="0.25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3.2" x14ac:dyDescent="0.25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3.2" x14ac:dyDescent="0.25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3.2" x14ac:dyDescent="0.25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3.2" x14ac:dyDescent="0.25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3.2" x14ac:dyDescent="0.25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3.2" x14ac:dyDescent="0.25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3.2" x14ac:dyDescent="0.25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3.2" x14ac:dyDescent="0.25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3.2" x14ac:dyDescent="0.25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3.2" x14ac:dyDescent="0.25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3.2" x14ac:dyDescent="0.25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3.2" x14ac:dyDescent="0.25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3.2" x14ac:dyDescent="0.25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3.2" x14ac:dyDescent="0.25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3.2" x14ac:dyDescent="0.25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3.2" x14ac:dyDescent="0.25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3.2" x14ac:dyDescent="0.25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3.2" x14ac:dyDescent="0.25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3.2" x14ac:dyDescent="0.25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3.2" x14ac:dyDescent="0.25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3.2" x14ac:dyDescent="0.25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3.2" x14ac:dyDescent="0.25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3.2" x14ac:dyDescent="0.25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3.2" x14ac:dyDescent="0.25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3.2" x14ac:dyDescent="0.25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3.2" x14ac:dyDescent="0.25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3.2" x14ac:dyDescent="0.25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3.2" x14ac:dyDescent="0.25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3.2" x14ac:dyDescent="0.25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3.2" x14ac:dyDescent="0.25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3.2" x14ac:dyDescent="0.25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3.2" x14ac:dyDescent="0.25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3.2" x14ac:dyDescent="0.25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3.2" x14ac:dyDescent="0.25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3.2" x14ac:dyDescent="0.25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3.2" x14ac:dyDescent="0.25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3.2" x14ac:dyDescent="0.25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3.2" x14ac:dyDescent="0.25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3.2" x14ac:dyDescent="0.25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3.2" x14ac:dyDescent="0.25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3.2" x14ac:dyDescent="0.25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3.2" x14ac:dyDescent="0.25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3.2" x14ac:dyDescent="0.25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3.2" x14ac:dyDescent="0.25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3.2" x14ac:dyDescent="0.25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3.2" x14ac:dyDescent="0.25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3.2" x14ac:dyDescent="0.25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3.2" x14ac:dyDescent="0.25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3.2" x14ac:dyDescent="0.25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3.2" x14ac:dyDescent="0.25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3.2" x14ac:dyDescent="0.25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3.2" x14ac:dyDescent="0.25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3.2" x14ac:dyDescent="0.25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3.2" x14ac:dyDescent="0.25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3.2" x14ac:dyDescent="0.25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3.2" x14ac:dyDescent="0.25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3.2" x14ac:dyDescent="0.25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3.2" x14ac:dyDescent="0.25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3.2" x14ac:dyDescent="0.25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3.2" x14ac:dyDescent="0.25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3.2" x14ac:dyDescent="0.25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3.2" x14ac:dyDescent="0.25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3.2" x14ac:dyDescent="0.25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3.2" x14ac:dyDescent="0.25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3.2" x14ac:dyDescent="0.25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3.2" x14ac:dyDescent="0.25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3.2" x14ac:dyDescent="0.25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3.2" x14ac:dyDescent="0.25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3.2" x14ac:dyDescent="0.25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3.2" x14ac:dyDescent="0.25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3.2" x14ac:dyDescent="0.25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3.2" x14ac:dyDescent="0.25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3.2" x14ac:dyDescent="0.25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3.2" x14ac:dyDescent="0.25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3.2" x14ac:dyDescent="0.25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3.2" x14ac:dyDescent="0.25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3.2" x14ac:dyDescent="0.25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3.2" x14ac:dyDescent="0.25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3.2" x14ac:dyDescent="0.25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3.2" x14ac:dyDescent="0.25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3.2" x14ac:dyDescent="0.25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3.2" x14ac:dyDescent="0.25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3.2" x14ac:dyDescent="0.25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3.2" x14ac:dyDescent="0.25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3.2" x14ac:dyDescent="0.25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3.2" x14ac:dyDescent="0.25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3.2" x14ac:dyDescent="0.25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3.2" x14ac:dyDescent="0.25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3.2" x14ac:dyDescent="0.25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3.2" x14ac:dyDescent="0.25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3.2" x14ac:dyDescent="0.25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3.2" x14ac:dyDescent="0.25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3.2" x14ac:dyDescent="0.25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3.2" x14ac:dyDescent="0.25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3.2" x14ac:dyDescent="0.25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3.2" x14ac:dyDescent="0.25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3.2" x14ac:dyDescent="0.25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3.2" x14ac:dyDescent="0.25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3.2" x14ac:dyDescent="0.25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3.2" x14ac:dyDescent="0.25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3.2" x14ac:dyDescent="0.25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3.2" x14ac:dyDescent="0.25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3.2" x14ac:dyDescent="0.25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3.2" x14ac:dyDescent="0.25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3.2" x14ac:dyDescent="0.25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3.2" x14ac:dyDescent="0.25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3.2" x14ac:dyDescent="0.25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3.2" x14ac:dyDescent="0.25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3.2" x14ac:dyDescent="0.25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3.2" x14ac:dyDescent="0.25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3.2" x14ac:dyDescent="0.25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3.2" x14ac:dyDescent="0.25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3.2" x14ac:dyDescent="0.25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3.2" x14ac:dyDescent="0.25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3.2" x14ac:dyDescent="0.25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3.2" x14ac:dyDescent="0.25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3.2" x14ac:dyDescent="0.25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3.2" x14ac:dyDescent="0.25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3.2" x14ac:dyDescent="0.25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3.2" x14ac:dyDescent="0.25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3.2" x14ac:dyDescent="0.25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3.2" x14ac:dyDescent="0.25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3.2" x14ac:dyDescent="0.25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3.2" x14ac:dyDescent="0.25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3.2" x14ac:dyDescent="0.25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3.2" x14ac:dyDescent="0.25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3.2" x14ac:dyDescent="0.25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3.2" x14ac:dyDescent="0.25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3.2" x14ac:dyDescent="0.25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3.2" x14ac:dyDescent="0.25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3.2" x14ac:dyDescent="0.25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3.2" x14ac:dyDescent="0.25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3.2" x14ac:dyDescent="0.25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3.2" x14ac:dyDescent="0.25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3.2" x14ac:dyDescent="0.25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3.2" x14ac:dyDescent="0.25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3.2" x14ac:dyDescent="0.25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3.2" x14ac:dyDescent="0.25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3.2" x14ac:dyDescent="0.25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3.2" x14ac:dyDescent="0.25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3.2" x14ac:dyDescent="0.25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3.2" x14ac:dyDescent="0.25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3.2" x14ac:dyDescent="0.25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3.2" x14ac:dyDescent="0.25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3.2" x14ac:dyDescent="0.25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3.2" x14ac:dyDescent="0.25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3.2" x14ac:dyDescent="0.25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3.2" x14ac:dyDescent="0.25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3.2" x14ac:dyDescent="0.25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3.2" x14ac:dyDescent="0.25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3.2" x14ac:dyDescent="0.25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3.2" x14ac:dyDescent="0.25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3.2" x14ac:dyDescent="0.25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3.2" x14ac:dyDescent="0.25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3.2" x14ac:dyDescent="0.25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3.2" x14ac:dyDescent="0.25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3.2" x14ac:dyDescent="0.25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3.2" x14ac:dyDescent="0.25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3.2" x14ac:dyDescent="0.25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3.2" x14ac:dyDescent="0.25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3.2" x14ac:dyDescent="0.25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3.2" x14ac:dyDescent="0.25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3.2" x14ac:dyDescent="0.25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3.2" x14ac:dyDescent="0.25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3.2" x14ac:dyDescent="0.25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3.2" x14ac:dyDescent="0.25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3.2" x14ac:dyDescent="0.25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3.2" x14ac:dyDescent="0.25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3.2" x14ac:dyDescent="0.25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3.2" x14ac:dyDescent="0.25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3.2" x14ac:dyDescent="0.25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3.2" x14ac:dyDescent="0.25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3.2" x14ac:dyDescent="0.25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3.2" x14ac:dyDescent="0.25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3.2" x14ac:dyDescent="0.25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3.2" x14ac:dyDescent="0.25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3.2" x14ac:dyDescent="0.25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3.2" x14ac:dyDescent="0.25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3.2" x14ac:dyDescent="0.25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3.2" x14ac:dyDescent="0.25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3.2" x14ac:dyDescent="0.25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3.2" x14ac:dyDescent="0.25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3.2" x14ac:dyDescent="0.25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3.2" x14ac:dyDescent="0.25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3.2" x14ac:dyDescent="0.25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3.2" x14ac:dyDescent="0.25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3.2" x14ac:dyDescent="0.25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3.2" x14ac:dyDescent="0.25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3.2" x14ac:dyDescent="0.25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3.2" x14ac:dyDescent="0.25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3.2" x14ac:dyDescent="0.25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3.2" x14ac:dyDescent="0.25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3.2" x14ac:dyDescent="0.25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3.2" x14ac:dyDescent="0.25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3.2" x14ac:dyDescent="0.25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3.2" x14ac:dyDescent="0.25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3.2" x14ac:dyDescent="0.25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3.2" x14ac:dyDescent="0.25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3.2" x14ac:dyDescent="0.25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3.2" x14ac:dyDescent="0.25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3.2" x14ac:dyDescent="0.25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3.2" x14ac:dyDescent="0.25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3.2" x14ac:dyDescent="0.25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3.2" x14ac:dyDescent="0.25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3.2" x14ac:dyDescent="0.25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3.2" x14ac:dyDescent="0.25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3.2" x14ac:dyDescent="0.25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3.2" x14ac:dyDescent="0.25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3.2" x14ac:dyDescent="0.25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3.2" x14ac:dyDescent="0.25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3.2" x14ac:dyDescent="0.25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3.2" x14ac:dyDescent="0.25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3.2" x14ac:dyDescent="0.25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3.2" x14ac:dyDescent="0.25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3.2" x14ac:dyDescent="0.25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3.2" x14ac:dyDescent="0.25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3.2" x14ac:dyDescent="0.25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3.2" x14ac:dyDescent="0.25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3.2" x14ac:dyDescent="0.25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3.2" x14ac:dyDescent="0.25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3.2" x14ac:dyDescent="0.25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3.2" x14ac:dyDescent="0.25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3.2" x14ac:dyDescent="0.25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3.2" x14ac:dyDescent="0.25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3.2" x14ac:dyDescent="0.25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3.2" x14ac:dyDescent="0.25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3.2" x14ac:dyDescent="0.25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3.2" x14ac:dyDescent="0.25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3.2" x14ac:dyDescent="0.25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3.2" x14ac:dyDescent="0.25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3.2" x14ac:dyDescent="0.25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3.2" x14ac:dyDescent="0.25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3.2" x14ac:dyDescent="0.25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3.2" x14ac:dyDescent="0.25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3.2" x14ac:dyDescent="0.25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3.2" x14ac:dyDescent="0.25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3.2" x14ac:dyDescent="0.25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3.2" x14ac:dyDescent="0.25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3.2" x14ac:dyDescent="0.25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3.2" x14ac:dyDescent="0.25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3.2" x14ac:dyDescent="0.25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3.2" x14ac:dyDescent="0.25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3.2" x14ac:dyDescent="0.25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3.2" x14ac:dyDescent="0.25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3.2" x14ac:dyDescent="0.25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3.2" x14ac:dyDescent="0.25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3.2" x14ac:dyDescent="0.25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3.2" x14ac:dyDescent="0.25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3.2" x14ac:dyDescent="0.25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3.2" x14ac:dyDescent="0.25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3.2" x14ac:dyDescent="0.25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3.2" x14ac:dyDescent="0.25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3.2" x14ac:dyDescent="0.25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3.2" x14ac:dyDescent="0.25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3.2" x14ac:dyDescent="0.25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3.2" x14ac:dyDescent="0.25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3.2" x14ac:dyDescent="0.25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3.2" x14ac:dyDescent="0.25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3.2" x14ac:dyDescent="0.25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3.2" x14ac:dyDescent="0.25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3.2" x14ac:dyDescent="0.25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3.2" x14ac:dyDescent="0.25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3.2" x14ac:dyDescent="0.25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3.2" x14ac:dyDescent="0.25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3.2" x14ac:dyDescent="0.25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3.2" x14ac:dyDescent="0.25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3.2" x14ac:dyDescent="0.25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3.2" x14ac:dyDescent="0.25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3.2" x14ac:dyDescent="0.25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3.2" x14ac:dyDescent="0.25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3.2" x14ac:dyDescent="0.25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3.2" x14ac:dyDescent="0.25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3.2" x14ac:dyDescent="0.25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3.2" x14ac:dyDescent="0.25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3.2" x14ac:dyDescent="0.25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3.2" x14ac:dyDescent="0.25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3.2" x14ac:dyDescent="0.25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3.2" x14ac:dyDescent="0.25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3.2" x14ac:dyDescent="0.25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3.2" x14ac:dyDescent="0.25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3.2" x14ac:dyDescent="0.25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3.2" x14ac:dyDescent="0.25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3.2" x14ac:dyDescent="0.25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3.2" x14ac:dyDescent="0.25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3.2" x14ac:dyDescent="0.25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3.2" x14ac:dyDescent="0.25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3.2" x14ac:dyDescent="0.25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3.2" x14ac:dyDescent="0.25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3.2" x14ac:dyDescent="0.25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3.2" x14ac:dyDescent="0.25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3.2" x14ac:dyDescent="0.25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3.2" x14ac:dyDescent="0.25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3.2" x14ac:dyDescent="0.25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3.2" x14ac:dyDescent="0.25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3.2" x14ac:dyDescent="0.25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3.2" x14ac:dyDescent="0.25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3.2" x14ac:dyDescent="0.25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3.2" x14ac:dyDescent="0.25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3.2" x14ac:dyDescent="0.25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3.2" x14ac:dyDescent="0.25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3.2" x14ac:dyDescent="0.25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3.2" x14ac:dyDescent="0.25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3.2" x14ac:dyDescent="0.25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3.2" x14ac:dyDescent="0.25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3.2" x14ac:dyDescent="0.25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3.2" x14ac:dyDescent="0.25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3.2" x14ac:dyDescent="0.25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3.2" x14ac:dyDescent="0.25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3.2" x14ac:dyDescent="0.25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3.2" x14ac:dyDescent="0.25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3.2" x14ac:dyDescent="0.25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3.2" x14ac:dyDescent="0.25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3.2" x14ac:dyDescent="0.25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3.2" x14ac:dyDescent="0.25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3.2" x14ac:dyDescent="0.25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3.2" x14ac:dyDescent="0.25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3.2" x14ac:dyDescent="0.25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3.2" x14ac:dyDescent="0.25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3.2" x14ac:dyDescent="0.25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3.2" x14ac:dyDescent="0.25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3.2" x14ac:dyDescent="0.25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3.2" x14ac:dyDescent="0.25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3.2" x14ac:dyDescent="0.25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3.2" x14ac:dyDescent="0.25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3.2" x14ac:dyDescent="0.25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3.2" x14ac:dyDescent="0.25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3.2" x14ac:dyDescent="0.25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3.2" x14ac:dyDescent="0.25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3.2" x14ac:dyDescent="0.25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3.2" x14ac:dyDescent="0.25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3.2" x14ac:dyDescent="0.25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3.2" x14ac:dyDescent="0.25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3.2" x14ac:dyDescent="0.25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3.2" x14ac:dyDescent="0.25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3.2" x14ac:dyDescent="0.25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3.2" x14ac:dyDescent="0.25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3.2" x14ac:dyDescent="0.25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3.2" x14ac:dyDescent="0.25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3.2" x14ac:dyDescent="0.25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3.2" x14ac:dyDescent="0.25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3.2" x14ac:dyDescent="0.25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3.2" x14ac:dyDescent="0.25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3.2" x14ac:dyDescent="0.25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3.2" x14ac:dyDescent="0.25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3.2" x14ac:dyDescent="0.25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3.2" x14ac:dyDescent="0.25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3.2" x14ac:dyDescent="0.25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3.2" x14ac:dyDescent="0.25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3.2" x14ac:dyDescent="0.25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3.2" x14ac:dyDescent="0.25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3.2" x14ac:dyDescent="0.25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3.2" x14ac:dyDescent="0.25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3.2" x14ac:dyDescent="0.25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3.2" x14ac:dyDescent="0.25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3.2" x14ac:dyDescent="0.25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3.2" x14ac:dyDescent="0.25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3.2" x14ac:dyDescent="0.25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3.2" x14ac:dyDescent="0.25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3.2" x14ac:dyDescent="0.25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3.2" x14ac:dyDescent="0.25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3.2" x14ac:dyDescent="0.25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3.2" x14ac:dyDescent="0.25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3.2" x14ac:dyDescent="0.25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3.2" x14ac:dyDescent="0.25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3.2" x14ac:dyDescent="0.25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3.2" x14ac:dyDescent="0.25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3.2" x14ac:dyDescent="0.25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3.2" x14ac:dyDescent="0.25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3.2" x14ac:dyDescent="0.25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3.2" x14ac:dyDescent="0.25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3.2" x14ac:dyDescent="0.25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3.2" x14ac:dyDescent="0.25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3.2" x14ac:dyDescent="0.25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3.2" x14ac:dyDescent="0.25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3.2" x14ac:dyDescent="0.25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3.2" x14ac:dyDescent="0.25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3.2" x14ac:dyDescent="0.25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3.2" x14ac:dyDescent="0.25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3.2" x14ac:dyDescent="0.25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3.2" x14ac:dyDescent="0.25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3.2" x14ac:dyDescent="0.25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3.2" x14ac:dyDescent="0.25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3.2" x14ac:dyDescent="0.25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3.2" x14ac:dyDescent="0.25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3.2" x14ac:dyDescent="0.25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3.2" x14ac:dyDescent="0.25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3.2" x14ac:dyDescent="0.25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3.2" x14ac:dyDescent="0.25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3.2" x14ac:dyDescent="0.25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3.2" x14ac:dyDescent="0.25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3.2" x14ac:dyDescent="0.25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3.2" x14ac:dyDescent="0.25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3.2" x14ac:dyDescent="0.25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3.2" x14ac:dyDescent="0.25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3.2" x14ac:dyDescent="0.25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3.2" x14ac:dyDescent="0.25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3.2" x14ac:dyDescent="0.25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3.2" x14ac:dyDescent="0.25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3.2" x14ac:dyDescent="0.25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3.2" x14ac:dyDescent="0.25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3.2" x14ac:dyDescent="0.25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3.2" x14ac:dyDescent="0.25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3.2" x14ac:dyDescent="0.25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3.2" x14ac:dyDescent="0.25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3.2" x14ac:dyDescent="0.25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3.2" x14ac:dyDescent="0.25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3.2" x14ac:dyDescent="0.25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3.2" x14ac:dyDescent="0.25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3.2" x14ac:dyDescent="0.25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3.2" x14ac:dyDescent="0.25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3.2" x14ac:dyDescent="0.25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3.2" x14ac:dyDescent="0.25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3.2" x14ac:dyDescent="0.25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3.2" x14ac:dyDescent="0.25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3.2" x14ac:dyDescent="0.25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3.2" x14ac:dyDescent="0.25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3.2" x14ac:dyDescent="0.25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3.2" x14ac:dyDescent="0.25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3.2" x14ac:dyDescent="0.25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3.2" x14ac:dyDescent="0.25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3.2" x14ac:dyDescent="0.25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3.2" x14ac:dyDescent="0.25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3.2" x14ac:dyDescent="0.25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3.2" x14ac:dyDescent="0.25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3.2" x14ac:dyDescent="0.25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3.2" x14ac:dyDescent="0.25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3.2" x14ac:dyDescent="0.25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3.2" x14ac:dyDescent="0.25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3.2" x14ac:dyDescent="0.25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3.2" x14ac:dyDescent="0.25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3.2" x14ac:dyDescent="0.25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3.2" x14ac:dyDescent="0.25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3.2" x14ac:dyDescent="0.25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3.2" x14ac:dyDescent="0.25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3.2" x14ac:dyDescent="0.25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3.2" x14ac:dyDescent="0.25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3.2" x14ac:dyDescent="0.25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3.2" x14ac:dyDescent="0.25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3.2" x14ac:dyDescent="0.25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3.2" x14ac:dyDescent="0.25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3.2" x14ac:dyDescent="0.25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3.2" x14ac:dyDescent="0.25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3.2" x14ac:dyDescent="0.25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3.2" x14ac:dyDescent="0.25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3.2" x14ac:dyDescent="0.25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3.2" x14ac:dyDescent="0.25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3.2" x14ac:dyDescent="0.25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3.2" x14ac:dyDescent="0.25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3.2" x14ac:dyDescent="0.25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3.2" x14ac:dyDescent="0.25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3.2" x14ac:dyDescent="0.25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3.2" x14ac:dyDescent="0.25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3.2" x14ac:dyDescent="0.25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3.2" x14ac:dyDescent="0.25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3.2" x14ac:dyDescent="0.25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3.2" x14ac:dyDescent="0.25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3.2" x14ac:dyDescent="0.25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3.2" x14ac:dyDescent="0.25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3.2" x14ac:dyDescent="0.25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3.2" x14ac:dyDescent="0.25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3.2" x14ac:dyDescent="0.25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3.2" x14ac:dyDescent="0.25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3.2" x14ac:dyDescent="0.25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3.2" x14ac:dyDescent="0.25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3.2" x14ac:dyDescent="0.25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3.2" x14ac:dyDescent="0.25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3.2" x14ac:dyDescent="0.25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3.2" x14ac:dyDescent="0.25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3.2" x14ac:dyDescent="0.25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3.2" x14ac:dyDescent="0.25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3.2" x14ac:dyDescent="0.25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3.2" x14ac:dyDescent="0.25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3.2" x14ac:dyDescent="0.25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3.2" x14ac:dyDescent="0.25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3.2" x14ac:dyDescent="0.25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3.2" x14ac:dyDescent="0.25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3.2" x14ac:dyDescent="0.25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3.2" x14ac:dyDescent="0.25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3.2" x14ac:dyDescent="0.25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3.2" x14ac:dyDescent="0.25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3.2" x14ac:dyDescent="0.25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3.2" x14ac:dyDescent="0.25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3.2" x14ac:dyDescent="0.25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3.2" x14ac:dyDescent="0.25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3.2" x14ac:dyDescent="0.25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3.2" x14ac:dyDescent="0.25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3.2" x14ac:dyDescent="0.25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3.2" x14ac:dyDescent="0.25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3.2" x14ac:dyDescent="0.25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3.2" x14ac:dyDescent="0.25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3.2" x14ac:dyDescent="0.25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</sheetData>
  <sheetProtection algorithmName="SHA-512" hashValue="a6e/v1THnqSxhpJDLSWV+CF9o46xAbXlXGhLVGKxnF42Ibl2uHTEqx8m/Cgg5dUwUbcAGkgvl/Wz1R4tf9iLHw==" saltValue="ujaY+9yOlBtvPXTo9/mBzA==" spinCount="100000" sheet="1" objects="1" scenarios="1"/>
  <mergeCells count="121"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</mergeCells>
  <conditionalFormatting sqref="H2:H3 H1200:H62004">
    <cfRule type="cellIs" dxfId="3691" priority="6759" operator="equal">
      <formula>9999</formula>
    </cfRule>
  </conditionalFormatting>
  <conditionalFormatting sqref="G1095 G1129 G1177:G1178 G215:G466 G474:G516 G537:G585 G592:G786 G884:G891 G898:G969 G3:G17 G1196:G62004">
    <cfRule type="cellIs" dxfId="3690" priority="6758" operator="between">
      <formula>3100</formula>
      <formula>5999</formula>
    </cfRule>
  </conditionalFormatting>
  <conditionalFormatting sqref="H1095 H1129 H1177:H1178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6:H62004">
    <cfRule type="cellIs" dxfId="3689" priority="6756" operator="equal">
      <formula>"x"</formula>
    </cfRule>
  </conditionalFormatting>
  <conditionalFormatting sqref="H1095 H1129 H1177:H1178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6:H62004">
    <cfRule type="cellIs" dxfId="3688" priority="6754" operator="equal">
      <formula>"x"</formula>
    </cfRule>
    <cfRule type="cellIs" dxfId="3687" priority="6755" operator="greaterThan">
      <formula>1753</formula>
    </cfRule>
  </conditionalFormatting>
  <conditionalFormatting sqref="K1197:M1199 K537:K544 K1070:K1072 K466 K19 K34 K42 K83 K103 K116 K165 K184 K197:K209 K1003 K1025 K1036 K1056 K1063 K1096 K1116 K1130 K1147 K1167 K1185 K1095:M1095 K1129:M1129 K1177:M1178 K215:M215 K475:M475 K531:M531 K656:M656 K724:M724 K769:M769 K899:M899 K221:M221 K227:M228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34:M235 K247:M249 K273:M274 K310:M311 K365:M366 K372:M373 K409:M411 K435:M437 K449:M451 K457:M460 K517:M517 K546:M548 K572:M573 K579:M580 K592:M594 K618:M619 K955:M956 K962:M962 K5:M16 L208:M209 K124:M124">
    <cfRule type="cellIs" dxfId="3686" priority="6757" operator="equal">
      <formula>0</formula>
    </cfRule>
  </conditionalFormatting>
  <conditionalFormatting sqref="K1196">
    <cfRule type="cellIs" dxfId="3685" priority="6753" operator="equal">
      <formula>0</formula>
    </cfRule>
  </conditionalFormatting>
  <conditionalFormatting sqref="L1196">
    <cfRule type="cellIs" dxfId="3684" priority="6752" operator="equal">
      <formula>0</formula>
    </cfRule>
  </conditionalFormatting>
  <conditionalFormatting sqref="M1196">
    <cfRule type="cellIs" dxfId="3683" priority="6751" operator="equal">
      <formula>0</formula>
    </cfRule>
  </conditionalFormatting>
  <conditionalFormatting sqref="G1045:G1055 G33 G40:G41 G122:G123 G828 G875:G877 G192:G194 G1195 G1183:G1184 G35:G38 G43:G77 G84:G102 G104:G115 G117:G120 G125:G159 G166:G183 G185:G189 G1004:G1024 G1026:G1035 G1037:G1043 G1057:G1062 G1064:G1094 G1097:G1115 G1117:G1121 G1131:G1146 G1148:G1165 G1186:G1191 G197:G214 G524:G530 G801:G814 G835:G854 G861:G868 G977:G985 G993:G1002 G81:G82 G163:G164">
    <cfRule type="cellIs" dxfId="3682" priority="6750" operator="between">
      <formula>3100</formula>
      <formula>5999</formula>
    </cfRule>
  </conditionalFormatting>
  <conditionalFormatting sqref="G787:G792">
    <cfRule type="cellIs" dxfId="3681" priority="6740" operator="between">
      <formula>3100</formula>
      <formula>5999</formula>
    </cfRule>
  </conditionalFormatting>
  <conditionalFormatting sqref="G1044">
    <cfRule type="cellIs" dxfId="3680" priority="6739" operator="between">
      <formula>3100</formula>
      <formula>5999</formula>
    </cfRule>
  </conditionalFormatting>
  <conditionalFormatting sqref="G878:G883">
    <cfRule type="cellIs" dxfId="3679" priority="6738" operator="between">
      <formula>3100</formula>
      <formula>5999</formula>
    </cfRule>
  </conditionalFormatting>
  <conditionalFormatting sqref="G18 G20:G32">
    <cfRule type="cellIs" dxfId="3678" priority="6732" operator="between">
      <formula>3100</formula>
      <formula>5999</formula>
    </cfRule>
  </conditionalFormatting>
  <conditionalFormatting sqref="G39">
    <cfRule type="cellIs" dxfId="3677" priority="6731" operator="between">
      <formula>3100</formula>
      <formula>5999</formula>
    </cfRule>
  </conditionalFormatting>
  <conditionalFormatting sqref="H122:H123 H801:H803 H861:H863 H828 H977:H978 H835 H192:H194 H1195 H1183:H1184 H993:H994 H524:H525 H20:H33 H35:H41 H43:H77 H84:H102 H104:H115 H117:H120 H125:H159 H166:H183 H185:H189 H197:H209 H1004:H1024 H1026:H1035 H1037:H1055 H1057:H1062 H1064:H1094 H1097:H1115 H1117:H1121 H1131:H1146 H1148:H1165 H1186:H1191 H809 H841 H847:H849 H984:H985 H1000:H1002 H81:H82 H163:H164">
    <cfRule type="cellIs" dxfId="3676" priority="6730" operator="equal">
      <formula>"x"</formula>
    </cfRule>
  </conditionalFormatting>
  <conditionalFormatting sqref="G121">
    <cfRule type="cellIs" dxfId="3675" priority="6729" operator="between">
      <formula>3100</formula>
      <formula>5999</formula>
    </cfRule>
  </conditionalFormatting>
  <conditionalFormatting sqref="H121">
    <cfRule type="cellIs" dxfId="3674" priority="6728" operator="equal">
      <formula>"x"</formula>
    </cfRule>
  </conditionalFormatting>
  <conditionalFormatting sqref="G855:G860">
    <cfRule type="cellIs" dxfId="3673" priority="6727" operator="between">
      <formula>3100</formula>
      <formula>5999</formula>
    </cfRule>
  </conditionalFormatting>
  <conditionalFormatting sqref="H855">
    <cfRule type="cellIs" dxfId="3672" priority="6726" operator="equal">
      <formula>"x"</formula>
    </cfRule>
  </conditionalFormatting>
  <conditionalFormatting sqref="G531:G536">
    <cfRule type="cellIs" dxfId="3671" priority="6725" operator="between">
      <formula>3100</formula>
      <formula>5999</formula>
    </cfRule>
  </conditionalFormatting>
  <conditionalFormatting sqref="H531">
    <cfRule type="cellIs" dxfId="3670" priority="6724" operator="equal">
      <formula>"x"</formula>
    </cfRule>
  </conditionalFormatting>
  <conditionalFormatting sqref="G793:G794">
    <cfRule type="cellIs" dxfId="3669" priority="6723" operator="between">
      <formula>3100</formula>
      <formula>5999</formula>
    </cfRule>
  </conditionalFormatting>
  <conditionalFormatting sqref="H793:H794">
    <cfRule type="cellIs" dxfId="3668" priority="6722" operator="equal">
      <formula>"x"</formula>
    </cfRule>
  </conditionalFormatting>
  <conditionalFormatting sqref="G795:G800">
    <cfRule type="cellIs" dxfId="3667" priority="6721" operator="between">
      <formula>3100</formula>
      <formula>5999</formula>
    </cfRule>
  </conditionalFormatting>
  <conditionalFormatting sqref="H795">
    <cfRule type="cellIs" dxfId="3666" priority="6720" operator="equal">
      <formula>"x"</formula>
    </cfRule>
  </conditionalFormatting>
  <conditionalFormatting sqref="H822">
    <cfRule type="cellIs" dxfId="3665" priority="6710" operator="equal">
      <formula>"x"</formula>
    </cfRule>
  </conditionalFormatting>
  <conditionalFormatting sqref="G815">
    <cfRule type="cellIs" dxfId="3664" priority="6719" operator="between">
      <formula>3100</formula>
      <formula>5999</formula>
    </cfRule>
  </conditionalFormatting>
  <conditionalFormatting sqref="H815">
    <cfRule type="cellIs" dxfId="3663" priority="6718" operator="equal">
      <formula>"x"</formula>
    </cfRule>
  </conditionalFormatting>
  <conditionalFormatting sqref="G816:G821">
    <cfRule type="cellIs" dxfId="3662" priority="6717" operator="between">
      <formula>3100</formula>
      <formula>5999</formula>
    </cfRule>
  </conditionalFormatting>
  <conditionalFormatting sqref="H816">
    <cfRule type="cellIs" dxfId="3661" priority="6716" operator="equal">
      <formula>"x"</formula>
    </cfRule>
  </conditionalFormatting>
  <conditionalFormatting sqref="G970">
    <cfRule type="cellIs" dxfId="3660" priority="6715" operator="between">
      <formula>3100</formula>
      <formula>5999</formula>
    </cfRule>
  </conditionalFormatting>
  <conditionalFormatting sqref="H970">
    <cfRule type="cellIs" dxfId="3659" priority="6714" operator="equal">
      <formula>"x"</formula>
    </cfRule>
  </conditionalFormatting>
  <conditionalFormatting sqref="G971:G976">
    <cfRule type="cellIs" dxfId="3658" priority="6713" operator="between">
      <formula>3100</formula>
      <formula>5999</formula>
    </cfRule>
  </conditionalFormatting>
  <conditionalFormatting sqref="H971">
    <cfRule type="cellIs" dxfId="3657" priority="6712" operator="equal">
      <formula>"x"</formula>
    </cfRule>
  </conditionalFormatting>
  <conditionalFormatting sqref="G822:G827">
    <cfRule type="cellIs" dxfId="3656" priority="6711" operator="between">
      <formula>3100</formula>
      <formula>5999</formula>
    </cfRule>
  </conditionalFormatting>
  <conditionalFormatting sqref="H869">
    <cfRule type="cellIs" dxfId="3655" priority="6708" operator="equal">
      <formula>"x"</formula>
    </cfRule>
  </conditionalFormatting>
  <conditionalFormatting sqref="G869:G874">
    <cfRule type="cellIs" dxfId="3654" priority="6709" operator="between">
      <formula>3100</formula>
      <formula>5999</formula>
    </cfRule>
  </conditionalFormatting>
  <conditionalFormatting sqref="G829:G834">
    <cfRule type="cellIs" dxfId="3653" priority="6707" operator="between">
      <formula>3100</formula>
      <formula>5999</formula>
    </cfRule>
  </conditionalFormatting>
  <conditionalFormatting sqref="H829">
    <cfRule type="cellIs" dxfId="3652" priority="6706" operator="equal">
      <formula>"x"</formula>
    </cfRule>
  </conditionalFormatting>
  <conditionalFormatting sqref="G190">
    <cfRule type="cellIs" dxfId="3651" priority="6681" operator="between">
      <formula>3100</formula>
      <formula>5999</formula>
    </cfRule>
  </conditionalFormatting>
  <conditionalFormatting sqref="H190">
    <cfRule type="cellIs" dxfId="3650" priority="6680" operator="equal">
      <formula>"x"</formula>
    </cfRule>
  </conditionalFormatting>
  <conditionalFormatting sqref="G191">
    <cfRule type="cellIs" dxfId="3649" priority="6679" operator="between">
      <formula>3100</formula>
      <formula>5999</formula>
    </cfRule>
  </conditionalFormatting>
  <conditionalFormatting sqref="H191">
    <cfRule type="cellIs" dxfId="3648" priority="6678" operator="equal">
      <formula>"x"</formula>
    </cfRule>
  </conditionalFormatting>
  <conditionalFormatting sqref="G195">
    <cfRule type="cellIs" dxfId="3647" priority="6677" operator="between">
      <formula>3100</formula>
      <formula>5999</formula>
    </cfRule>
  </conditionalFormatting>
  <conditionalFormatting sqref="H195">
    <cfRule type="cellIs" dxfId="3646" priority="6676" operator="equal">
      <formula>"x"</formula>
    </cfRule>
  </conditionalFormatting>
  <conditionalFormatting sqref="G196">
    <cfRule type="cellIs" dxfId="3645" priority="6675" operator="between">
      <formula>3100</formula>
      <formula>5999</formula>
    </cfRule>
  </conditionalFormatting>
  <conditionalFormatting sqref="H196">
    <cfRule type="cellIs" dxfId="3644" priority="6674" operator="equal">
      <formula>"x"</formula>
    </cfRule>
  </conditionalFormatting>
  <conditionalFormatting sqref="G892:G897">
    <cfRule type="cellIs" dxfId="3643" priority="6621" operator="between">
      <formula>3100</formula>
      <formula>5999</formula>
    </cfRule>
  </conditionalFormatting>
  <conditionalFormatting sqref="H892">
    <cfRule type="cellIs" dxfId="3642" priority="6620" operator="equal">
      <formula>"x"</formula>
    </cfRule>
  </conditionalFormatting>
  <conditionalFormatting sqref="G1192:G1194">
    <cfRule type="cellIs" dxfId="3641" priority="6619" operator="between">
      <formula>3100</formula>
      <formula>5999</formula>
    </cfRule>
  </conditionalFormatting>
  <conditionalFormatting sqref="H1192:H1194">
    <cfRule type="cellIs" dxfId="3640" priority="6618" operator="equal">
      <formula>"x"</formula>
    </cfRule>
  </conditionalFormatting>
  <conditionalFormatting sqref="G1166 G1168:G1170">
    <cfRule type="cellIs" dxfId="3639" priority="6585" operator="between">
      <formula>3100</formula>
      <formula>5999</formula>
    </cfRule>
  </conditionalFormatting>
  <conditionalFormatting sqref="H1166 H1168:H1170">
    <cfRule type="cellIs" dxfId="3638" priority="6584" operator="equal">
      <formula>"x"</formula>
    </cfRule>
  </conditionalFormatting>
  <conditionalFormatting sqref="G1171">
    <cfRule type="cellIs" dxfId="3637" priority="6583" operator="between">
      <formula>3100</formula>
      <formula>5999</formula>
    </cfRule>
  </conditionalFormatting>
  <conditionalFormatting sqref="H1171">
    <cfRule type="cellIs" dxfId="3636" priority="6582" operator="equal">
      <formula>"x"</formula>
    </cfRule>
  </conditionalFormatting>
  <conditionalFormatting sqref="G1172">
    <cfRule type="cellIs" dxfId="3635" priority="6581" operator="between">
      <formula>3100</formula>
      <formula>5999</formula>
    </cfRule>
  </conditionalFormatting>
  <conditionalFormatting sqref="H1172">
    <cfRule type="cellIs" dxfId="3634" priority="6580" operator="equal">
      <formula>"x"</formula>
    </cfRule>
  </conditionalFormatting>
  <conditionalFormatting sqref="G1173">
    <cfRule type="cellIs" dxfId="3633" priority="6579" operator="between">
      <formula>3100</formula>
      <formula>5999</formula>
    </cfRule>
  </conditionalFormatting>
  <conditionalFormatting sqref="H1173">
    <cfRule type="cellIs" dxfId="3632" priority="6578" operator="equal">
      <formula>"x"</formula>
    </cfRule>
  </conditionalFormatting>
  <conditionalFormatting sqref="G1174">
    <cfRule type="cellIs" dxfId="3631" priority="6577" operator="between">
      <formula>3100</formula>
      <formula>5999</formula>
    </cfRule>
  </conditionalFormatting>
  <conditionalFormatting sqref="H1174">
    <cfRule type="cellIs" dxfId="3630" priority="6576" operator="equal">
      <formula>"x"</formula>
    </cfRule>
  </conditionalFormatting>
  <conditionalFormatting sqref="G1175">
    <cfRule type="cellIs" dxfId="3629" priority="6575" operator="between">
      <formula>3100</formula>
      <formula>5999</formula>
    </cfRule>
  </conditionalFormatting>
  <conditionalFormatting sqref="H1175">
    <cfRule type="cellIs" dxfId="3628" priority="6574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6:H1195 H1183:H1184 H1000:H1002 H81:H82 H163:H164">
    <cfRule type="cellIs" dxfId="3627" priority="6570" operator="equal">
      <formula>"x"</formula>
    </cfRule>
    <cfRule type="cellIs" dxfId="3626" priority="6571" operator="greaterThan">
      <formula>1753</formula>
    </cfRule>
  </conditionalFormatting>
  <conditionalFormatting sqref="K33 K4 K38 K40:K41 K102 K122:K123 K525 K1024 K35:K36 K43:K77 K84:K100 K104:K115 K117:K118 K125:K159 K166:K183 K185:K187 K1026:K1034 K474:M474 K655:M655 K710:M710 K81:K82 L43:M43 K163:K164 L123:M123 L125:M125">
    <cfRule type="cellIs" dxfId="3625" priority="6538" operator="equal">
      <formula>0</formula>
    </cfRule>
  </conditionalFormatting>
  <conditionalFormatting sqref="K467:M467">
    <cfRule type="cellIs" dxfId="3624" priority="6466" operator="equal">
      <formula>0</formula>
    </cfRule>
  </conditionalFormatting>
  <conditionalFormatting sqref="G586:G591">
    <cfRule type="cellIs" dxfId="3623" priority="6550" operator="between">
      <formula>3100</formula>
      <formula>5999</formula>
    </cfRule>
  </conditionalFormatting>
  <conditionalFormatting sqref="H586">
    <cfRule type="cellIs" dxfId="3622" priority="6549" operator="equal">
      <formula>"x"</formula>
    </cfRule>
  </conditionalFormatting>
  <conditionalFormatting sqref="H586">
    <cfRule type="cellIs" dxfId="3621" priority="6547" operator="equal">
      <formula>"x"</formula>
    </cfRule>
    <cfRule type="cellIs" dxfId="3620" priority="6548" operator="greaterThan">
      <formula>1753</formula>
    </cfRule>
  </conditionalFormatting>
  <conditionalFormatting sqref="G986:G992">
    <cfRule type="cellIs" dxfId="3619" priority="6546" operator="between">
      <formula>3100</formula>
      <formula>5999</formula>
    </cfRule>
  </conditionalFormatting>
  <conditionalFormatting sqref="H986:H987">
    <cfRule type="cellIs" dxfId="3618" priority="6545" operator="equal">
      <formula>"x"</formula>
    </cfRule>
  </conditionalFormatting>
  <conditionalFormatting sqref="H986:H987">
    <cfRule type="cellIs" dxfId="3617" priority="6543" operator="equal">
      <formula>"x"</formula>
    </cfRule>
    <cfRule type="cellIs" dxfId="3616" priority="6544" operator="greaterThan">
      <formula>1753</formula>
    </cfRule>
  </conditionalFormatting>
  <conditionalFormatting sqref="G467:G473">
    <cfRule type="cellIs" dxfId="3615" priority="6542" operator="between">
      <formula>3100</formula>
      <formula>5999</formula>
    </cfRule>
  </conditionalFormatting>
  <conditionalFormatting sqref="H467:H468">
    <cfRule type="cellIs" dxfId="3614" priority="6541" operator="equal">
      <formula>"x"</formula>
    </cfRule>
  </conditionalFormatting>
  <conditionalFormatting sqref="H467:H468">
    <cfRule type="cellIs" dxfId="3613" priority="6539" operator="equal">
      <formula>"x"</formula>
    </cfRule>
    <cfRule type="cellIs" dxfId="3612" priority="6540" operator="greaterThan">
      <formula>1753</formula>
    </cfRule>
  </conditionalFormatting>
  <conditionalFormatting sqref="K1046 K1035 K1002 K861 K847 K875:K876 K1195 K1187:K1190 K1184 K1000 K717:K718 K760:K761 K977:K978 K1013:K1014 K1018:K1023 K1042 K1050 K1054:K1055 K1068:K1069 K1085:K1086 K1089:K1092 K1094 K1101 K1103 K1105:K1107 K1109 K1111:K1112 K1114:K1115 K1121 K1135 K1137 K1139:K1146 K1152 K1154:K1155 K1158 K1162 K1165 K1004:K1011 K1037:K1039 K1057:K1062 K1064:K1066 K1073:K1083 K1097:K1099 K1117:K1119 K1131:K1133 K1148:K1150 K984 L717:M717 L761:M761 K802:M802 K898:M898 K941:M941 K948:M948 L977:M977 K993:M993">
    <cfRule type="cellIs" dxfId="3611" priority="6537" operator="equal">
      <formula>0</formula>
    </cfRule>
  </conditionalFormatting>
  <conditionalFormatting sqref="K37 K1186 K884:K885 K985 K768:M768 K848:M848 K877:M877 L885:M885">
    <cfRule type="cellIs" dxfId="3610" priority="6536" operator="equal">
      <formula>0</formula>
    </cfRule>
  </conditionalFormatting>
  <conditionalFormatting sqref="K18 K24 K30 K32 K20:K22">
    <cfRule type="cellIs" dxfId="3609" priority="6535" operator="equal">
      <formula>0</formula>
    </cfRule>
  </conditionalFormatting>
  <conditionalFormatting sqref="K17">
    <cfRule type="cellIs" dxfId="3608" priority="6534" operator="equal">
      <formula>0</formula>
    </cfRule>
  </conditionalFormatting>
  <conditionalFormatting sqref="K119">
    <cfRule type="cellIs" dxfId="3607" priority="6533" operator="equal">
      <formula>0</formula>
    </cfRule>
  </conditionalFormatting>
  <conditionalFormatting sqref="K1001:M1001">
    <cfRule type="cellIs" dxfId="3606" priority="6532" operator="equal">
      <formula>0</formula>
    </cfRule>
  </conditionalFormatting>
  <conditionalFormatting sqref="K524:M524">
    <cfRule type="cellIs" dxfId="3605" priority="6531" operator="equal">
      <formula>0</formula>
    </cfRule>
  </conditionalFormatting>
  <conditionalFormatting sqref="K793">
    <cfRule type="cellIs" dxfId="3604" priority="6530" operator="equal">
      <formula>0</formula>
    </cfRule>
  </conditionalFormatting>
  <conditionalFormatting sqref="K794:M794">
    <cfRule type="cellIs" dxfId="3603" priority="6529" operator="equal">
      <formula>0</formula>
    </cfRule>
  </conditionalFormatting>
  <conditionalFormatting sqref="K545">
    <cfRule type="cellIs" dxfId="3602" priority="6528" operator="equal">
      <formula>0</formula>
    </cfRule>
  </conditionalFormatting>
  <conditionalFormatting sqref="K801">
    <cfRule type="cellIs" dxfId="3601" priority="6526" operator="equal">
      <formula>0</formula>
    </cfRule>
  </conditionalFormatting>
  <conditionalFormatting sqref="K969">
    <cfRule type="cellIs" dxfId="3600" priority="6524" operator="equal">
      <formula>0</formula>
    </cfRule>
  </conditionalFormatting>
  <conditionalFormatting sqref="K862:M862">
    <cfRule type="cellIs" dxfId="3599" priority="6523" operator="equal">
      <formula>0</formula>
    </cfRule>
  </conditionalFormatting>
  <conditionalFormatting sqref="K815:M815">
    <cfRule type="cellIs" dxfId="3598" priority="6527" operator="equal">
      <formula>0</formula>
    </cfRule>
  </conditionalFormatting>
  <conditionalFormatting sqref="K970:M970">
    <cfRule type="cellIs" dxfId="3597" priority="6525" operator="equal">
      <formula>0</formula>
    </cfRule>
  </conditionalFormatting>
  <conditionalFormatting sqref="K828:M828">
    <cfRule type="cellIs" dxfId="3596" priority="6522" operator="equal">
      <formula>0</formula>
    </cfRule>
  </conditionalFormatting>
  <conditionalFormatting sqref="K192">
    <cfRule type="cellIs" dxfId="3595" priority="6519" operator="equal">
      <formula>0</formula>
    </cfRule>
  </conditionalFormatting>
  <conditionalFormatting sqref="K1192:K1193">
    <cfRule type="cellIs" dxfId="3594" priority="6496" operator="equal">
      <formula>0</formula>
    </cfRule>
  </conditionalFormatting>
  <conditionalFormatting sqref="K101">
    <cfRule type="cellIs" dxfId="3593" priority="6495" operator="equal">
      <formula>0</formula>
    </cfRule>
  </conditionalFormatting>
  <conditionalFormatting sqref="K1183 K1166 K1168:M1168">
    <cfRule type="cellIs" dxfId="3592" priority="6479" operator="equal">
      <formula>0</formula>
    </cfRule>
  </conditionalFormatting>
  <conditionalFormatting sqref="K1169:K1170">
    <cfRule type="cellIs" dxfId="3591" priority="6478" operator="equal">
      <formula>0</formula>
    </cfRule>
  </conditionalFormatting>
  <conditionalFormatting sqref="K1172">
    <cfRule type="cellIs" dxfId="3590" priority="6477" operator="equal">
      <formula>0</formula>
    </cfRule>
  </conditionalFormatting>
  <conditionalFormatting sqref="K1174">
    <cfRule type="cellIs" dxfId="3589" priority="6476" operator="equal">
      <formula>0</formula>
    </cfRule>
  </conditionalFormatting>
  <conditionalFormatting sqref="K986:K987 L986:M986">
    <cfRule type="cellIs" dxfId="3588" priority="6468" operator="equal">
      <formula>0</formula>
    </cfRule>
  </conditionalFormatting>
  <conditionalFormatting sqref="K468">
    <cfRule type="cellIs" dxfId="3587" priority="6467" operator="equal">
      <formula>0</formula>
    </cfRule>
  </conditionalFormatting>
  <conditionalFormatting sqref="K39 K31 K25:K29 K23">
    <cfRule type="cellIs" dxfId="3586" priority="6424" operator="equal">
      <formula>0</formula>
    </cfRule>
  </conditionalFormatting>
  <conditionalFormatting sqref="K120:K121">
    <cfRule type="cellIs" dxfId="3585" priority="6423" operator="equal">
      <formula>0</formula>
    </cfRule>
  </conditionalFormatting>
  <conditionalFormatting sqref="K193:K196 K188:K191">
    <cfRule type="cellIs" dxfId="3584" priority="6422" operator="equal">
      <formula>0</formula>
    </cfRule>
  </conditionalFormatting>
  <conditionalFormatting sqref="K711">
    <cfRule type="cellIs" dxfId="3583" priority="6421" operator="equal">
      <formula>0</formula>
    </cfRule>
  </conditionalFormatting>
  <conditionalFormatting sqref="K762">
    <cfRule type="cellIs" dxfId="3582" priority="6420" operator="equal">
      <formula>0</formula>
    </cfRule>
  </conditionalFormatting>
  <conditionalFormatting sqref="K795">
    <cfRule type="cellIs" dxfId="3581" priority="6419" operator="equal">
      <formula>0</formula>
    </cfRule>
  </conditionalFormatting>
  <conditionalFormatting sqref="K829 K816 K803 K809 K822 K835">
    <cfRule type="cellIs" dxfId="3580" priority="6418" operator="equal">
      <formula>0</formula>
    </cfRule>
  </conditionalFormatting>
  <conditionalFormatting sqref="K869 K849 K841 K855">
    <cfRule type="cellIs" dxfId="3579" priority="6417" operator="equal">
      <formula>0</formula>
    </cfRule>
  </conditionalFormatting>
  <conditionalFormatting sqref="K863">
    <cfRule type="cellIs" dxfId="3578" priority="6416" operator="equal">
      <formula>0</formula>
    </cfRule>
  </conditionalFormatting>
  <conditionalFormatting sqref="K942 K886 K878 K892">
    <cfRule type="cellIs" dxfId="3577" priority="6415" operator="equal">
      <formula>0</formula>
    </cfRule>
  </conditionalFormatting>
  <conditionalFormatting sqref="K949">
    <cfRule type="cellIs" dxfId="3576" priority="6414" operator="equal">
      <formula>0</formula>
    </cfRule>
  </conditionalFormatting>
  <conditionalFormatting sqref="K963">
    <cfRule type="cellIs" dxfId="3575" priority="6413" operator="equal">
      <formula>0</formula>
    </cfRule>
  </conditionalFormatting>
  <conditionalFormatting sqref="K971">
    <cfRule type="cellIs" dxfId="3574" priority="6412" operator="equal">
      <formula>0</formula>
    </cfRule>
  </conditionalFormatting>
  <conditionalFormatting sqref="K994">
    <cfRule type="cellIs" dxfId="3573" priority="6411" operator="equal">
      <formula>0</formula>
    </cfRule>
  </conditionalFormatting>
  <conditionalFormatting sqref="K1015:K1017 K1012">
    <cfRule type="cellIs" dxfId="3572" priority="6410" operator="equal">
      <formula>0</formula>
    </cfRule>
  </conditionalFormatting>
  <conditionalFormatting sqref="K1043:K1045 K1040:K1041">
    <cfRule type="cellIs" dxfId="3571" priority="6409" operator="equal">
      <formula>0</formula>
    </cfRule>
  </conditionalFormatting>
  <conditionalFormatting sqref="K1051:K1053 K1047:K1049">
    <cfRule type="cellIs" dxfId="3570" priority="6408" operator="equal">
      <formula>0</formula>
    </cfRule>
  </conditionalFormatting>
  <conditionalFormatting sqref="K1067">
    <cfRule type="cellIs" dxfId="3569" priority="6407" operator="equal">
      <formula>0</formula>
    </cfRule>
  </conditionalFormatting>
  <conditionalFormatting sqref="K1093 K1087:K1088 K1084">
    <cfRule type="cellIs" dxfId="3568" priority="6406" operator="equal">
      <formula>0</formula>
    </cfRule>
  </conditionalFormatting>
  <conditionalFormatting sqref="K1113 K1110 K1108 K1104 K1102 K1100">
    <cfRule type="cellIs" dxfId="3567" priority="6405" operator="equal">
      <formula>0</formula>
    </cfRule>
  </conditionalFormatting>
  <conditionalFormatting sqref="K1120">
    <cfRule type="cellIs" dxfId="3566" priority="6404" operator="equal">
      <formula>0</formula>
    </cfRule>
  </conditionalFormatting>
  <conditionalFormatting sqref="K1138 K1136 K1134">
    <cfRule type="cellIs" dxfId="3565" priority="6403" operator="equal">
      <formula>0</formula>
    </cfRule>
  </conditionalFormatting>
  <conditionalFormatting sqref="K1163:K1164 K1159:K1161 K1156:K1157 K1153 K1151">
    <cfRule type="cellIs" dxfId="3564" priority="6402" operator="equal">
      <formula>0</formula>
    </cfRule>
  </conditionalFormatting>
  <conditionalFormatting sqref="K1175 K1173 K1171">
    <cfRule type="cellIs" dxfId="3563" priority="6401" operator="equal">
      <formula>0</formula>
    </cfRule>
  </conditionalFormatting>
  <conditionalFormatting sqref="K1194 K1191">
    <cfRule type="cellIs" dxfId="3562" priority="6400" operator="equal">
      <formula>0</formula>
    </cfRule>
  </conditionalFormatting>
  <conditionalFormatting sqref="G518:G523">
    <cfRule type="cellIs" dxfId="3561" priority="6377" operator="between">
      <formula>3100</formula>
      <formula>5999</formula>
    </cfRule>
  </conditionalFormatting>
  <conditionalFormatting sqref="G517">
    <cfRule type="cellIs" dxfId="3560" priority="6381" operator="between">
      <formula>3100</formula>
      <formula>5999</formula>
    </cfRule>
  </conditionalFormatting>
  <conditionalFormatting sqref="H517">
    <cfRule type="cellIs" dxfId="3559" priority="6380" operator="equal">
      <formula>"x"</formula>
    </cfRule>
  </conditionalFormatting>
  <conditionalFormatting sqref="H517">
    <cfRule type="cellIs" dxfId="3558" priority="6378" operator="equal">
      <formula>"x"</formula>
    </cfRule>
    <cfRule type="cellIs" dxfId="3557" priority="6379" operator="greaterThan">
      <formula>1753</formula>
    </cfRule>
  </conditionalFormatting>
  <conditionalFormatting sqref="H518">
    <cfRule type="cellIs" dxfId="3556" priority="6376" operator="equal">
      <formula>"x"</formula>
    </cfRule>
  </conditionalFormatting>
  <conditionalFormatting sqref="H518">
    <cfRule type="cellIs" dxfId="3555" priority="6374" operator="equal">
      <formula>"x"</formula>
    </cfRule>
    <cfRule type="cellIs" dxfId="3554" priority="6375" operator="greaterThan">
      <formula>1753</formula>
    </cfRule>
  </conditionalFormatting>
  <conditionalFormatting sqref="K518">
    <cfRule type="cellIs" dxfId="3553" priority="6373" operator="equal">
      <formula>0</formula>
    </cfRule>
  </conditionalFormatting>
  <conditionalFormatting sqref="H19">
    <cfRule type="cellIs" dxfId="3552" priority="6302" operator="equal">
      <formula>"x"</formula>
    </cfRule>
  </conditionalFormatting>
  <conditionalFormatting sqref="G19">
    <cfRule type="cellIs" dxfId="3551" priority="6303" operator="between">
      <formula>3100</formula>
      <formula>5999</formula>
    </cfRule>
  </conditionalFormatting>
  <conditionalFormatting sqref="H19">
    <cfRule type="cellIs" dxfId="3550" priority="6300" operator="equal">
      <formula>"x"</formula>
    </cfRule>
    <cfRule type="cellIs" dxfId="3549" priority="6301" operator="greaterThan">
      <formula>1753</formula>
    </cfRule>
  </conditionalFormatting>
  <conditionalFormatting sqref="H34">
    <cfRule type="cellIs" dxfId="3548" priority="6298" operator="equal">
      <formula>"x"</formula>
    </cfRule>
  </conditionalFormatting>
  <conditionalFormatting sqref="G34">
    <cfRule type="cellIs" dxfId="3547" priority="6299" operator="between">
      <formula>3100</formula>
      <formula>5999</formula>
    </cfRule>
  </conditionalFormatting>
  <conditionalFormatting sqref="H34">
    <cfRule type="cellIs" dxfId="3546" priority="6296" operator="equal">
      <formula>"x"</formula>
    </cfRule>
    <cfRule type="cellIs" dxfId="3545" priority="6297" operator="greaterThan">
      <formula>1753</formula>
    </cfRule>
  </conditionalFormatting>
  <conditionalFormatting sqref="H42">
    <cfRule type="cellIs" dxfId="3544" priority="6294" operator="equal">
      <formula>"x"</formula>
    </cfRule>
  </conditionalFormatting>
  <conditionalFormatting sqref="G42">
    <cfRule type="cellIs" dxfId="3543" priority="6295" operator="between">
      <formula>3100</formula>
      <formula>5999</formula>
    </cfRule>
  </conditionalFormatting>
  <conditionalFormatting sqref="H42">
    <cfRule type="cellIs" dxfId="3542" priority="6292" operator="equal">
      <formula>"x"</formula>
    </cfRule>
    <cfRule type="cellIs" dxfId="3541" priority="6293" operator="greaterThan">
      <formula>1753</formula>
    </cfRule>
  </conditionalFormatting>
  <conditionalFormatting sqref="H83">
    <cfRule type="cellIs" dxfId="3540" priority="6290" operator="equal">
      <formula>"x"</formula>
    </cfRule>
  </conditionalFormatting>
  <conditionalFormatting sqref="G83">
    <cfRule type="cellIs" dxfId="3539" priority="6291" operator="between">
      <formula>3100</formula>
      <formula>5999</formula>
    </cfRule>
  </conditionalFormatting>
  <conditionalFormatting sqref="H83">
    <cfRule type="cellIs" dxfId="3538" priority="6288" operator="equal">
      <formula>"x"</formula>
    </cfRule>
    <cfRule type="cellIs" dxfId="3537" priority="6289" operator="greaterThan">
      <formula>1753</formula>
    </cfRule>
  </conditionalFormatting>
  <conditionalFormatting sqref="H103">
    <cfRule type="cellIs" dxfId="3536" priority="6286" operator="equal">
      <formula>"x"</formula>
    </cfRule>
  </conditionalFormatting>
  <conditionalFormatting sqref="G103">
    <cfRule type="cellIs" dxfId="3535" priority="6287" operator="between">
      <formula>3100</formula>
      <formula>5999</formula>
    </cfRule>
  </conditionalFormatting>
  <conditionalFormatting sqref="H103">
    <cfRule type="cellIs" dxfId="3534" priority="6284" operator="equal">
      <formula>"x"</formula>
    </cfRule>
    <cfRule type="cellIs" dxfId="3533" priority="6285" operator="greaterThan">
      <formula>1753</formula>
    </cfRule>
  </conditionalFormatting>
  <conditionalFormatting sqref="H116">
    <cfRule type="cellIs" dxfId="3532" priority="6282" operator="equal">
      <formula>"x"</formula>
    </cfRule>
  </conditionalFormatting>
  <conditionalFormatting sqref="G116">
    <cfRule type="cellIs" dxfId="3531" priority="6283" operator="between">
      <formula>3100</formula>
      <formula>5999</formula>
    </cfRule>
  </conditionalFormatting>
  <conditionalFormatting sqref="H116">
    <cfRule type="cellIs" dxfId="3530" priority="6280" operator="equal">
      <formula>"x"</formula>
    </cfRule>
    <cfRule type="cellIs" dxfId="3529" priority="6281" operator="greaterThan">
      <formula>1753</formula>
    </cfRule>
  </conditionalFormatting>
  <conditionalFormatting sqref="H124">
    <cfRule type="cellIs" dxfId="3528" priority="6278" operator="equal">
      <formula>"x"</formula>
    </cfRule>
  </conditionalFormatting>
  <conditionalFormatting sqref="G124">
    <cfRule type="cellIs" dxfId="3527" priority="6279" operator="between">
      <formula>3100</formula>
      <formula>5999</formula>
    </cfRule>
  </conditionalFormatting>
  <conditionalFormatting sqref="H124">
    <cfRule type="cellIs" dxfId="3526" priority="6276" operator="equal">
      <formula>"x"</formula>
    </cfRule>
    <cfRule type="cellIs" dxfId="3525" priority="6277" operator="greaterThan">
      <formula>1753</formula>
    </cfRule>
  </conditionalFormatting>
  <conditionalFormatting sqref="H165">
    <cfRule type="cellIs" dxfId="3524" priority="6274" operator="equal">
      <formula>"x"</formula>
    </cfRule>
  </conditionalFormatting>
  <conditionalFormatting sqref="G165">
    <cfRule type="cellIs" dxfId="3523" priority="6275" operator="between">
      <formula>3100</formula>
      <formula>5999</formula>
    </cfRule>
  </conditionalFormatting>
  <conditionalFormatting sqref="H165">
    <cfRule type="cellIs" dxfId="3522" priority="6272" operator="equal">
      <formula>"x"</formula>
    </cfRule>
    <cfRule type="cellIs" dxfId="3521" priority="6273" operator="greaterThan">
      <formula>1753</formula>
    </cfRule>
  </conditionalFormatting>
  <conditionalFormatting sqref="H184">
    <cfRule type="cellIs" dxfId="3520" priority="6270" operator="equal">
      <formula>"x"</formula>
    </cfRule>
  </conditionalFormatting>
  <conditionalFormatting sqref="G184">
    <cfRule type="cellIs" dxfId="3519" priority="6271" operator="between">
      <formula>3100</formula>
      <formula>5999</formula>
    </cfRule>
  </conditionalFormatting>
  <conditionalFormatting sqref="H184">
    <cfRule type="cellIs" dxfId="3518" priority="6268" operator="equal">
      <formula>"x"</formula>
    </cfRule>
    <cfRule type="cellIs" dxfId="3517" priority="6269" operator="greaterThan">
      <formula>1753</formula>
    </cfRule>
  </conditionalFormatting>
  <conditionalFormatting sqref="H1003">
    <cfRule type="cellIs" dxfId="3516" priority="6266" operator="equal">
      <formula>"x"</formula>
    </cfRule>
  </conditionalFormatting>
  <conditionalFormatting sqref="G1003">
    <cfRule type="cellIs" dxfId="3515" priority="6267" operator="between">
      <formula>3100</formula>
      <formula>5999</formula>
    </cfRule>
  </conditionalFormatting>
  <conditionalFormatting sqref="H1003">
    <cfRule type="cellIs" dxfId="3514" priority="6264" operator="equal">
      <formula>"x"</formula>
    </cfRule>
    <cfRule type="cellIs" dxfId="3513" priority="6265" operator="greaterThan">
      <formula>1753</formula>
    </cfRule>
  </conditionalFormatting>
  <conditionalFormatting sqref="H1025">
    <cfRule type="cellIs" dxfId="3512" priority="6262" operator="equal">
      <formula>"x"</formula>
    </cfRule>
  </conditionalFormatting>
  <conditionalFormatting sqref="G1025">
    <cfRule type="cellIs" dxfId="3511" priority="6263" operator="between">
      <formula>3100</formula>
      <formula>5999</formula>
    </cfRule>
  </conditionalFormatting>
  <conditionalFormatting sqref="H1025">
    <cfRule type="cellIs" dxfId="3510" priority="6260" operator="equal">
      <formula>"x"</formula>
    </cfRule>
    <cfRule type="cellIs" dxfId="3509" priority="6261" operator="greaterThan">
      <formula>1753</formula>
    </cfRule>
  </conditionalFormatting>
  <conditionalFormatting sqref="H1036">
    <cfRule type="cellIs" dxfId="3508" priority="6258" operator="equal">
      <formula>"x"</formula>
    </cfRule>
  </conditionalFormatting>
  <conditionalFormatting sqref="G1036">
    <cfRule type="cellIs" dxfId="3507" priority="6259" operator="between">
      <formula>3100</formula>
      <formula>5999</formula>
    </cfRule>
  </conditionalFormatting>
  <conditionalFormatting sqref="H1036">
    <cfRule type="cellIs" dxfId="3506" priority="6256" operator="equal">
      <formula>"x"</formula>
    </cfRule>
    <cfRule type="cellIs" dxfId="3505" priority="6257" operator="greaterThan">
      <formula>1753</formula>
    </cfRule>
  </conditionalFormatting>
  <conditionalFormatting sqref="H1056">
    <cfRule type="cellIs" dxfId="3504" priority="6254" operator="equal">
      <formula>"x"</formula>
    </cfRule>
  </conditionalFormatting>
  <conditionalFormatting sqref="G1056">
    <cfRule type="cellIs" dxfId="3503" priority="6255" operator="between">
      <formula>3100</formula>
      <formula>5999</formula>
    </cfRule>
  </conditionalFormatting>
  <conditionalFormatting sqref="H1056">
    <cfRule type="cellIs" dxfId="3502" priority="6252" operator="equal">
      <formula>"x"</formula>
    </cfRule>
    <cfRule type="cellIs" dxfId="3501" priority="6253" operator="greaterThan">
      <formula>1753</formula>
    </cfRule>
  </conditionalFormatting>
  <conditionalFormatting sqref="H1063">
    <cfRule type="cellIs" dxfId="3500" priority="6250" operator="equal">
      <formula>"x"</formula>
    </cfRule>
  </conditionalFormatting>
  <conditionalFormatting sqref="G1063">
    <cfRule type="cellIs" dxfId="3499" priority="6251" operator="between">
      <formula>3100</formula>
      <formula>5999</formula>
    </cfRule>
  </conditionalFormatting>
  <conditionalFormatting sqref="H1063">
    <cfRule type="cellIs" dxfId="3498" priority="6248" operator="equal">
      <formula>"x"</formula>
    </cfRule>
    <cfRule type="cellIs" dxfId="3497" priority="6249" operator="greaterThan">
      <formula>1753</formula>
    </cfRule>
  </conditionalFormatting>
  <conditionalFormatting sqref="H1096">
    <cfRule type="cellIs" dxfId="3496" priority="6246" operator="equal">
      <formula>"x"</formula>
    </cfRule>
  </conditionalFormatting>
  <conditionalFormatting sqref="G1096">
    <cfRule type="cellIs" dxfId="3495" priority="6247" operator="between">
      <formula>3100</formula>
      <formula>5999</formula>
    </cfRule>
  </conditionalFormatting>
  <conditionalFormatting sqref="H1096">
    <cfRule type="cellIs" dxfId="3494" priority="6244" operator="equal">
      <formula>"x"</formula>
    </cfRule>
    <cfRule type="cellIs" dxfId="3493" priority="6245" operator="greaterThan">
      <formula>1753</formula>
    </cfRule>
  </conditionalFormatting>
  <conditionalFormatting sqref="H1116">
    <cfRule type="cellIs" dxfId="3492" priority="6242" operator="equal">
      <formula>"x"</formula>
    </cfRule>
  </conditionalFormatting>
  <conditionalFormatting sqref="G1116">
    <cfRule type="cellIs" dxfId="3491" priority="6243" operator="between">
      <formula>3100</formula>
      <formula>5999</formula>
    </cfRule>
  </conditionalFormatting>
  <conditionalFormatting sqref="H1116">
    <cfRule type="cellIs" dxfId="3490" priority="6240" operator="equal">
      <formula>"x"</formula>
    </cfRule>
    <cfRule type="cellIs" dxfId="3489" priority="6241" operator="greaterThan">
      <formula>1753</formula>
    </cfRule>
  </conditionalFormatting>
  <conditionalFormatting sqref="H1130">
    <cfRule type="cellIs" dxfId="3488" priority="6238" operator="equal">
      <formula>"x"</formula>
    </cfRule>
  </conditionalFormatting>
  <conditionalFormatting sqref="G1130">
    <cfRule type="cellIs" dxfId="3487" priority="6239" operator="between">
      <formula>3100</formula>
      <formula>5999</formula>
    </cfRule>
  </conditionalFormatting>
  <conditionalFormatting sqref="H1130">
    <cfRule type="cellIs" dxfId="3486" priority="6236" operator="equal">
      <formula>"x"</formula>
    </cfRule>
    <cfRule type="cellIs" dxfId="3485" priority="6237" operator="greaterThan">
      <formula>1753</formula>
    </cfRule>
  </conditionalFormatting>
  <conditionalFormatting sqref="H1147">
    <cfRule type="cellIs" dxfId="3484" priority="6234" operator="equal">
      <formula>"x"</formula>
    </cfRule>
  </conditionalFormatting>
  <conditionalFormatting sqref="G1147">
    <cfRule type="cellIs" dxfId="3483" priority="6235" operator="between">
      <formula>3100</formula>
      <formula>5999</formula>
    </cfRule>
  </conditionalFormatting>
  <conditionalFormatting sqref="H1147">
    <cfRule type="cellIs" dxfId="3482" priority="6232" operator="equal">
      <formula>"x"</formula>
    </cfRule>
    <cfRule type="cellIs" dxfId="3481" priority="6233" operator="greaterThan">
      <formula>1753</formula>
    </cfRule>
  </conditionalFormatting>
  <conditionalFormatting sqref="H1167">
    <cfRule type="cellIs" dxfId="3480" priority="6230" operator="equal">
      <formula>"x"</formula>
    </cfRule>
  </conditionalFormatting>
  <conditionalFormatting sqref="G1167">
    <cfRule type="cellIs" dxfId="3479" priority="6231" operator="between">
      <formula>3100</formula>
      <formula>5999</formula>
    </cfRule>
  </conditionalFormatting>
  <conditionalFormatting sqref="H1167">
    <cfRule type="cellIs" dxfId="3478" priority="6228" operator="equal">
      <formula>"x"</formula>
    </cfRule>
    <cfRule type="cellIs" dxfId="3477" priority="6229" operator="greaterThan">
      <formula>1753</formula>
    </cfRule>
  </conditionalFormatting>
  <conditionalFormatting sqref="H1185">
    <cfRule type="cellIs" dxfId="3476" priority="6226" operator="equal">
      <formula>"x"</formula>
    </cfRule>
  </conditionalFormatting>
  <conditionalFormatting sqref="G1185">
    <cfRule type="cellIs" dxfId="3475" priority="6227" operator="between">
      <formula>3100</formula>
      <formula>5999</formula>
    </cfRule>
  </conditionalFormatting>
  <conditionalFormatting sqref="H1185">
    <cfRule type="cellIs" dxfId="3474" priority="6224" operator="equal">
      <formula>"x"</formula>
    </cfRule>
    <cfRule type="cellIs" dxfId="3473" priority="6225" operator="greaterThan">
      <formula>1753</formula>
    </cfRule>
  </conditionalFormatting>
  <conditionalFormatting sqref="L537:L544 L197:L199 L206:L207">
    <cfRule type="cellIs" dxfId="3472" priority="6154" operator="equal">
      <formula>0</formula>
    </cfRule>
  </conditionalFormatting>
  <conditionalFormatting sqref="L1070:L1072">
    <cfRule type="cellIs" dxfId="3471" priority="6153" operator="equal">
      <formula>0</formula>
    </cfRule>
  </conditionalFormatting>
  <conditionalFormatting sqref="L33 L4 L38 L40:L41 L102 L122 L525 L1024 L35:L36 L44:L77 L84:L100 L104:L115 L117:L118 L126:L159 L166:L183 L185:L187 L1026:L1034 L81:L82 L163:L164">
    <cfRule type="cellIs" dxfId="3470" priority="6150" operator="equal">
      <formula>0</formula>
    </cfRule>
  </conditionalFormatting>
  <conditionalFormatting sqref="L1046 L1035 L1002 L861 L847 L875:L876 L1195 L1187:L1190 L1184 L1000 L718 L760 L978 L1013:L1014 L1018:L1023 L1042 L1050 L1054:L1055 L1068:L1069 L1085:L1086 L1089:L1092 L1094 L1101 L1103 L1105:L1107 L1109 L1111:L1112 L1114:L1115 L1121 L1135 L1137 L1139:L1146 L1152 L1154:L1155 L1158 L1162 L1165 L1004:L1011 L1037:L1039 L1057:L1062 L1064:L1066 L1073:L1083 L1097:L1099 L1117:L1119 L1131:L1133 L1148:L1150 L984">
    <cfRule type="cellIs" dxfId="3469" priority="6149" operator="equal">
      <formula>0</formula>
    </cfRule>
  </conditionalFormatting>
  <conditionalFormatting sqref="L37 L1186 L884 L985">
    <cfRule type="cellIs" dxfId="3468" priority="6148" operator="equal">
      <formula>0</formula>
    </cfRule>
  </conditionalFormatting>
  <conditionalFormatting sqref="L18 L24 L30 L32 L20:L22">
    <cfRule type="cellIs" dxfId="3467" priority="6147" operator="equal">
      <formula>0</formula>
    </cfRule>
  </conditionalFormatting>
  <conditionalFormatting sqref="L17">
    <cfRule type="cellIs" dxfId="3466" priority="6146" operator="equal">
      <formula>0</formula>
    </cfRule>
  </conditionalFormatting>
  <conditionalFormatting sqref="L119">
    <cfRule type="cellIs" dxfId="3465" priority="6145" operator="equal">
      <formula>0</formula>
    </cfRule>
  </conditionalFormatting>
  <conditionalFormatting sqref="L793">
    <cfRule type="cellIs" dxfId="3464" priority="6144" operator="equal">
      <formula>0</formula>
    </cfRule>
  </conditionalFormatting>
  <conditionalFormatting sqref="L545">
    <cfRule type="cellIs" dxfId="3463" priority="6143" operator="equal">
      <formula>0</formula>
    </cfRule>
  </conditionalFormatting>
  <conditionalFormatting sqref="L801">
    <cfRule type="cellIs" dxfId="3462" priority="6142" operator="equal">
      <formula>0</formula>
    </cfRule>
  </conditionalFormatting>
  <conditionalFormatting sqref="L969">
    <cfRule type="cellIs" dxfId="3461" priority="6141" operator="equal">
      <formula>0</formula>
    </cfRule>
  </conditionalFormatting>
  <conditionalFormatting sqref="L192">
    <cfRule type="cellIs" dxfId="3460" priority="6138" operator="equal">
      <formula>0</formula>
    </cfRule>
  </conditionalFormatting>
  <conditionalFormatting sqref="L1192:L1193">
    <cfRule type="cellIs" dxfId="3459" priority="6115" operator="equal">
      <formula>0</formula>
    </cfRule>
  </conditionalFormatting>
  <conditionalFormatting sqref="L101">
    <cfRule type="cellIs" dxfId="3458" priority="6114" operator="equal">
      <formula>0</formula>
    </cfRule>
  </conditionalFormatting>
  <conditionalFormatting sqref="L1183 L1166">
    <cfRule type="cellIs" dxfId="3457" priority="6098" operator="equal">
      <formula>0</formula>
    </cfRule>
  </conditionalFormatting>
  <conditionalFormatting sqref="L1169:L1170">
    <cfRule type="cellIs" dxfId="3456" priority="6097" operator="equal">
      <formula>0</formula>
    </cfRule>
  </conditionalFormatting>
  <conditionalFormatting sqref="L1172">
    <cfRule type="cellIs" dxfId="3455" priority="6096" operator="equal">
      <formula>0</formula>
    </cfRule>
  </conditionalFormatting>
  <conditionalFormatting sqref="L1174">
    <cfRule type="cellIs" dxfId="3454" priority="6095" operator="equal">
      <formula>0</formula>
    </cfRule>
  </conditionalFormatting>
  <conditionalFormatting sqref="L987">
    <cfRule type="cellIs" dxfId="3453" priority="6088" operator="equal">
      <formula>0</formula>
    </cfRule>
  </conditionalFormatting>
  <conditionalFormatting sqref="L468">
    <cfRule type="cellIs" dxfId="3452" priority="6087" operator="equal">
      <formula>0</formula>
    </cfRule>
  </conditionalFormatting>
  <conditionalFormatting sqref="L39 L31 L25:L29 L23">
    <cfRule type="cellIs" dxfId="3451" priority="6045" operator="equal">
      <formula>0</formula>
    </cfRule>
  </conditionalFormatting>
  <conditionalFormatting sqref="L120:L121">
    <cfRule type="cellIs" dxfId="3450" priority="6044" operator="equal">
      <formula>0</formula>
    </cfRule>
  </conditionalFormatting>
  <conditionalFormatting sqref="L193:L196 L188:L191">
    <cfRule type="cellIs" dxfId="3449" priority="6043" operator="equal">
      <formula>0</formula>
    </cfRule>
  </conditionalFormatting>
  <conditionalFormatting sqref="L711">
    <cfRule type="cellIs" dxfId="3448" priority="6042" operator="equal">
      <formula>0</formula>
    </cfRule>
  </conditionalFormatting>
  <conditionalFormatting sqref="L762">
    <cfRule type="cellIs" dxfId="3447" priority="6041" operator="equal">
      <formula>0</formula>
    </cfRule>
  </conditionalFormatting>
  <conditionalFormatting sqref="L795">
    <cfRule type="cellIs" dxfId="3446" priority="6040" operator="equal">
      <formula>0</formula>
    </cfRule>
  </conditionalFormatting>
  <conditionalFormatting sqref="L829 L816 L803 L809 L822 L835">
    <cfRule type="cellIs" dxfId="3445" priority="6039" operator="equal">
      <formula>0</formula>
    </cfRule>
  </conditionalFormatting>
  <conditionalFormatting sqref="L869 L849 L841 L855">
    <cfRule type="cellIs" dxfId="3444" priority="6038" operator="equal">
      <formula>0</formula>
    </cfRule>
  </conditionalFormatting>
  <conditionalFormatting sqref="L863">
    <cfRule type="cellIs" dxfId="3443" priority="6037" operator="equal">
      <formula>0</formula>
    </cfRule>
  </conditionalFormatting>
  <conditionalFormatting sqref="L942 L886 L878 L892">
    <cfRule type="cellIs" dxfId="3442" priority="6036" operator="equal">
      <formula>0</formula>
    </cfRule>
  </conditionalFormatting>
  <conditionalFormatting sqref="L949">
    <cfRule type="cellIs" dxfId="3441" priority="6035" operator="equal">
      <formula>0</formula>
    </cfRule>
  </conditionalFormatting>
  <conditionalFormatting sqref="L963">
    <cfRule type="cellIs" dxfId="3440" priority="6034" operator="equal">
      <formula>0</formula>
    </cfRule>
  </conditionalFormatting>
  <conditionalFormatting sqref="L971">
    <cfRule type="cellIs" dxfId="3439" priority="6033" operator="equal">
      <formula>0</formula>
    </cfRule>
  </conditionalFormatting>
  <conditionalFormatting sqref="L994">
    <cfRule type="cellIs" dxfId="3438" priority="6032" operator="equal">
      <formula>0</formula>
    </cfRule>
  </conditionalFormatting>
  <conditionalFormatting sqref="L1015:L1017 L1012">
    <cfRule type="cellIs" dxfId="3437" priority="6031" operator="equal">
      <formula>0</formula>
    </cfRule>
  </conditionalFormatting>
  <conditionalFormatting sqref="L1043:L1045 L1040:L1041">
    <cfRule type="cellIs" dxfId="3436" priority="6030" operator="equal">
      <formula>0</formula>
    </cfRule>
  </conditionalFormatting>
  <conditionalFormatting sqref="L1051:L1053 L1047:L1049">
    <cfRule type="cellIs" dxfId="3435" priority="6029" operator="equal">
      <formula>0</formula>
    </cfRule>
  </conditionalFormatting>
  <conditionalFormatting sqref="L1067">
    <cfRule type="cellIs" dxfId="3434" priority="6028" operator="equal">
      <formula>0</formula>
    </cfRule>
  </conditionalFormatting>
  <conditionalFormatting sqref="L1093 L1087:L1088 L1084">
    <cfRule type="cellIs" dxfId="3433" priority="6027" operator="equal">
      <formula>0</formula>
    </cfRule>
  </conditionalFormatting>
  <conditionalFormatting sqref="L1113 L1110 L1108 L1104 L1102 L1100">
    <cfRule type="cellIs" dxfId="3432" priority="6026" operator="equal">
      <formula>0</formula>
    </cfRule>
  </conditionalFormatting>
  <conditionalFormatting sqref="L1120">
    <cfRule type="cellIs" dxfId="3431" priority="6025" operator="equal">
      <formula>0</formula>
    </cfRule>
  </conditionalFormatting>
  <conditionalFormatting sqref="L1138 L1136 L1134">
    <cfRule type="cellIs" dxfId="3430" priority="6024" operator="equal">
      <formula>0</formula>
    </cfRule>
  </conditionalFormatting>
  <conditionalFormatting sqref="L1163:L1164 L1159:L1161 L1156:L1157 L1153 L1151">
    <cfRule type="cellIs" dxfId="3429" priority="6023" operator="equal">
      <formula>0</formula>
    </cfRule>
  </conditionalFormatting>
  <conditionalFormatting sqref="L1175 L1173 L1171">
    <cfRule type="cellIs" dxfId="3428" priority="6022" operator="equal">
      <formula>0</formula>
    </cfRule>
  </conditionalFormatting>
  <conditionalFormatting sqref="L1194 L1191">
    <cfRule type="cellIs" dxfId="3427" priority="6021" operator="equal">
      <formula>0</formula>
    </cfRule>
  </conditionalFormatting>
  <conditionalFormatting sqref="L19">
    <cfRule type="cellIs" dxfId="3426" priority="5978" operator="equal">
      <formula>0</formula>
    </cfRule>
  </conditionalFormatting>
  <conditionalFormatting sqref="L518">
    <cfRule type="cellIs" dxfId="3425" priority="6002" operator="equal">
      <formula>0</formula>
    </cfRule>
  </conditionalFormatting>
  <conditionalFormatting sqref="L466">
    <cfRule type="cellIs" dxfId="3424" priority="6001" operator="equal">
      <formula>0</formula>
    </cfRule>
  </conditionalFormatting>
  <conditionalFormatting sqref="L34">
    <cfRule type="cellIs" dxfId="3423" priority="5977" operator="equal">
      <formula>0</formula>
    </cfRule>
  </conditionalFormatting>
  <conditionalFormatting sqref="L42">
    <cfRule type="cellIs" dxfId="3422" priority="5976" operator="equal">
      <formula>0</formula>
    </cfRule>
  </conditionalFormatting>
  <conditionalFormatting sqref="L83">
    <cfRule type="cellIs" dxfId="3421" priority="5975" operator="equal">
      <formula>0</formula>
    </cfRule>
  </conditionalFormatting>
  <conditionalFormatting sqref="L103">
    <cfRule type="cellIs" dxfId="3420" priority="5974" operator="equal">
      <formula>0</formula>
    </cfRule>
  </conditionalFormatting>
  <conditionalFormatting sqref="L116">
    <cfRule type="cellIs" dxfId="3419" priority="5973" operator="equal">
      <formula>0</formula>
    </cfRule>
  </conditionalFormatting>
  <conditionalFormatting sqref="L165">
    <cfRule type="cellIs" dxfId="3418" priority="5971" operator="equal">
      <formula>0</formula>
    </cfRule>
  </conditionalFormatting>
  <conditionalFormatting sqref="L184">
    <cfRule type="cellIs" dxfId="3417" priority="5970" operator="equal">
      <formula>0</formula>
    </cfRule>
  </conditionalFormatting>
  <conditionalFormatting sqref="L200:L205">
    <cfRule type="cellIs" dxfId="3416" priority="5969" operator="equal">
      <formula>0</formula>
    </cfRule>
  </conditionalFormatting>
  <conditionalFormatting sqref="L1003">
    <cfRule type="cellIs" dxfId="3415" priority="5968" operator="equal">
      <formula>0</formula>
    </cfRule>
  </conditionalFormatting>
  <conditionalFormatting sqref="L1025">
    <cfRule type="cellIs" dxfId="3414" priority="5967" operator="equal">
      <formula>0</formula>
    </cfRule>
  </conditionalFormatting>
  <conditionalFormatting sqref="L1036">
    <cfRule type="cellIs" dxfId="3413" priority="5966" operator="equal">
      <formula>0</formula>
    </cfRule>
  </conditionalFormatting>
  <conditionalFormatting sqref="L1056">
    <cfRule type="cellIs" dxfId="3412" priority="5965" operator="equal">
      <formula>0</formula>
    </cfRule>
  </conditionalFormatting>
  <conditionalFormatting sqref="L1063">
    <cfRule type="cellIs" dxfId="3411" priority="5964" operator="equal">
      <formula>0</formula>
    </cfRule>
  </conditionalFormatting>
  <conditionalFormatting sqref="L1096">
    <cfRule type="cellIs" dxfId="3410" priority="5963" operator="equal">
      <formula>0</formula>
    </cfRule>
  </conditionalFormatting>
  <conditionalFormatting sqref="L1116">
    <cfRule type="cellIs" dxfId="3409" priority="5962" operator="equal">
      <formula>0</formula>
    </cfRule>
  </conditionalFormatting>
  <conditionalFormatting sqref="M37 M1186 M884 M985">
    <cfRule type="cellIs" dxfId="3408" priority="5935" operator="equal">
      <formula>0</formula>
    </cfRule>
  </conditionalFormatting>
  <conditionalFormatting sqref="L1130">
    <cfRule type="cellIs" dxfId="3407" priority="5961" operator="equal">
      <formula>0</formula>
    </cfRule>
  </conditionalFormatting>
  <conditionalFormatting sqref="L1147">
    <cfRule type="cellIs" dxfId="3406" priority="5960" operator="equal">
      <formula>0</formula>
    </cfRule>
  </conditionalFormatting>
  <conditionalFormatting sqref="L1167">
    <cfRule type="cellIs" dxfId="3405" priority="5959" operator="equal">
      <formula>0</formula>
    </cfRule>
  </conditionalFormatting>
  <conditionalFormatting sqref="L1185">
    <cfRule type="cellIs" dxfId="3404" priority="5958" operator="equal">
      <formula>0</formula>
    </cfRule>
  </conditionalFormatting>
  <conditionalFormatting sqref="M537:M544 M197:M199 M206:M207">
    <cfRule type="cellIs" dxfId="3403" priority="5941" operator="equal">
      <formula>0</formula>
    </cfRule>
  </conditionalFormatting>
  <conditionalFormatting sqref="M1070:M1072">
    <cfRule type="cellIs" dxfId="3402" priority="5940" operator="equal">
      <formula>0</formula>
    </cfRule>
  </conditionalFormatting>
  <conditionalFormatting sqref="M33 M4 M38 M40:M41 M102 M122 M525 M1024 M35:M36 M44:M77 M84:M100 M104:M115 M117:M118 M126:M159 M166:M183 M185:M187 M1026:M1034 M81:M82 M163:M164">
    <cfRule type="cellIs" dxfId="3401" priority="5937" operator="equal">
      <formula>0</formula>
    </cfRule>
  </conditionalFormatting>
  <conditionalFormatting sqref="M1046 M1035 M1002 M861 M847 M875:M876 M1195 M1187:M1190 M1184 M1000 M718 M760 M978 M1013:M1014 M1018:M1023 M1042 M1050 M1054:M1055 M1068:M1069 M1085:M1086 M1089:M1092 M1094 M1101 M1103 M1105:M1107 M1109 M1111:M1112 M1114:M1115 M1121 M1135 M1137 M1139:M1146 M1152 M1154:M1155 M1158 M1162 M1165 M1004:M1011 M1037:M1039 M1057:M1062 M1064:M1066 M1073:M1083 M1097:M1099 M1117:M1119 M1131:M1133 M1148:M1150 M984">
    <cfRule type="cellIs" dxfId="3400" priority="5936" operator="equal">
      <formula>0</formula>
    </cfRule>
  </conditionalFormatting>
  <conditionalFormatting sqref="M18 M24 M30 M32 M20:M22">
    <cfRule type="cellIs" dxfId="3399" priority="5934" operator="equal">
      <formula>0</formula>
    </cfRule>
  </conditionalFormatting>
  <conditionalFormatting sqref="M17">
    <cfRule type="cellIs" dxfId="3398" priority="5933" operator="equal">
      <formula>0</formula>
    </cfRule>
  </conditionalFormatting>
  <conditionalFormatting sqref="M119">
    <cfRule type="cellIs" dxfId="3397" priority="5932" operator="equal">
      <formula>0</formula>
    </cfRule>
  </conditionalFormatting>
  <conditionalFormatting sqref="M793">
    <cfRule type="cellIs" dxfId="3396" priority="5931" operator="equal">
      <formula>0</formula>
    </cfRule>
  </conditionalFormatting>
  <conditionalFormatting sqref="M545">
    <cfRule type="cellIs" dxfId="3395" priority="5930" operator="equal">
      <formula>0</formula>
    </cfRule>
  </conditionalFormatting>
  <conditionalFormatting sqref="M801">
    <cfRule type="cellIs" dxfId="3394" priority="5929" operator="equal">
      <formula>0</formula>
    </cfRule>
  </conditionalFormatting>
  <conditionalFormatting sqref="M969">
    <cfRule type="cellIs" dxfId="3393" priority="5928" operator="equal">
      <formula>0</formula>
    </cfRule>
  </conditionalFormatting>
  <conditionalFormatting sqref="M192">
    <cfRule type="cellIs" dxfId="3392" priority="5925" operator="equal">
      <formula>0</formula>
    </cfRule>
  </conditionalFormatting>
  <conditionalFormatting sqref="M1192:M1193">
    <cfRule type="cellIs" dxfId="3391" priority="5902" operator="equal">
      <formula>0</formula>
    </cfRule>
  </conditionalFormatting>
  <conditionalFormatting sqref="M101">
    <cfRule type="cellIs" dxfId="3390" priority="5901" operator="equal">
      <formula>0</formula>
    </cfRule>
  </conditionalFormatting>
  <conditionalFormatting sqref="M1183 M1166">
    <cfRule type="cellIs" dxfId="3389" priority="5885" operator="equal">
      <formula>0</formula>
    </cfRule>
  </conditionalFormatting>
  <conditionalFormatting sqref="M1169:M1170">
    <cfRule type="cellIs" dxfId="3388" priority="5884" operator="equal">
      <formula>0</formula>
    </cfRule>
  </conditionalFormatting>
  <conditionalFormatting sqref="M1172">
    <cfRule type="cellIs" dxfId="3387" priority="5883" operator="equal">
      <formula>0</formula>
    </cfRule>
  </conditionalFormatting>
  <conditionalFormatting sqref="M1174">
    <cfRule type="cellIs" dxfId="3386" priority="5882" operator="equal">
      <formula>0</formula>
    </cfRule>
  </conditionalFormatting>
  <conditionalFormatting sqref="M987">
    <cfRule type="cellIs" dxfId="3385" priority="5875" operator="equal">
      <formula>0</formula>
    </cfRule>
  </conditionalFormatting>
  <conditionalFormatting sqref="M468">
    <cfRule type="cellIs" dxfId="3384" priority="5874" operator="equal">
      <formula>0</formula>
    </cfRule>
  </conditionalFormatting>
  <conditionalFormatting sqref="M39 M31 M25:M29 M23">
    <cfRule type="cellIs" dxfId="3383" priority="5832" operator="equal">
      <formula>0</formula>
    </cfRule>
  </conditionalFormatting>
  <conditionalFormatting sqref="M120:M121">
    <cfRule type="cellIs" dxfId="3382" priority="5831" operator="equal">
      <formula>0</formula>
    </cfRule>
  </conditionalFormatting>
  <conditionalFormatting sqref="M193:M196 M188:M191">
    <cfRule type="cellIs" dxfId="3381" priority="5830" operator="equal">
      <formula>0</formula>
    </cfRule>
  </conditionalFormatting>
  <conditionalFormatting sqref="M711">
    <cfRule type="cellIs" dxfId="3380" priority="5829" operator="equal">
      <formula>0</formula>
    </cfRule>
  </conditionalFormatting>
  <conditionalFormatting sqref="M762">
    <cfRule type="cellIs" dxfId="3379" priority="5828" operator="equal">
      <formula>0</formula>
    </cfRule>
  </conditionalFormatting>
  <conditionalFormatting sqref="M795">
    <cfRule type="cellIs" dxfId="3378" priority="5827" operator="equal">
      <formula>0</formula>
    </cfRule>
  </conditionalFormatting>
  <conditionalFormatting sqref="M829 M816 M803 M809 M822 M835">
    <cfRule type="cellIs" dxfId="3377" priority="5826" operator="equal">
      <formula>0</formula>
    </cfRule>
  </conditionalFormatting>
  <conditionalFormatting sqref="M869 M849 M841 M855">
    <cfRule type="cellIs" dxfId="3376" priority="5825" operator="equal">
      <formula>0</formula>
    </cfRule>
  </conditionalFormatting>
  <conditionalFormatting sqref="M863">
    <cfRule type="cellIs" dxfId="3375" priority="5824" operator="equal">
      <formula>0</formula>
    </cfRule>
  </conditionalFormatting>
  <conditionalFormatting sqref="M942 M886 M878 M892">
    <cfRule type="cellIs" dxfId="3374" priority="5823" operator="equal">
      <formula>0</formula>
    </cfRule>
  </conditionalFormatting>
  <conditionalFormatting sqref="M949">
    <cfRule type="cellIs" dxfId="3373" priority="5822" operator="equal">
      <formula>0</formula>
    </cfRule>
  </conditionalFormatting>
  <conditionalFormatting sqref="M963">
    <cfRule type="cellIs" dxfId="3372" priority="5821" operator="equal">
      <formula>0</formula>
    </cfRule>
  </conditionalFormatting>
  <conditionalFormatting sqref="M971">
    <cfRule type="cellIs" dxfId="3371" priority="5820" operator="equal">
      <formula>0</formula>
    </cfRule>
  </conditionalFormatting>
  <conditionalFormatting sqref="M994">
    <cfRule type="cellIs" dxfId="3370" priority="5819" operator="equal">
      <formula>0</formula>
    </cfRule>
  </conditionalFormatting>
  <conditionalFormatting sqref="M1015:M1017 M1012">
    <cfRule type="cellIs" dxfId="3369" priority="5818" operator="equal">
      <formula>0</formula>
    </cfRule>
  </conditionalFormatting>
  <conditionalFormatting sqref="M1043:M1045 M1040:M1041">
    <cfRule type="cellIs" dxfId="3368" priority="5817" operator="equal">
      <formula>0</formula>
    </cfRule>
  </conditionalFormatting>
  <conditionalFormatting sqref="M1051:M1053 M1047:M1049">
    <cfRule type="cellIs" dxfId="3367" priority="5816" operator="equal">
      <formula>0</formula>
    </cfRule>
  </conditionalFormatting>
  <conditionalFormatting sqref="M1067">
    <cfRule type="cellIs" dxfId="3366" priority="5815" operator="equal">
      <formula>0</formula>
    </cfRule>
  </conditionalFormatting>
  <conditionalFormatting sqref="M1093 M1087:M1088 M1084">
    <cfRule type="cellIs" dxfId="3365" priority="5814" operator="equal">
      <formula>0</formula>
    </cfRule>
  </conditionalFormatting>
  <conditionalFormatting sqref="M1113 M1110 M1108 M1104 M1102 M1100">
    <cfRule type="cellIs" dxfId="3364" priority="5813" operator="equal">
      <formula>0</formula>
    </cfRule>
  </conditionalFormatting>
  <conditionalFormatting sqref="M1120">
    <cfRule type="cellIs" dxfId="3363" priority="5812" operator="equal">
      <formula>0</formula>
    </cfRule>
  </conditionalFormatting>
  <conditionalFormatting sqref="M1138 M1136 M1134">
    <cfRule type="cellIs" dxfId="3362" priority="5811" operator="equal">
      <formula>0</formula>
    </cfRule>
  </conditionalFormatting>
  <conditionalFormatting sqref="M1163:M1164 M1159:M1161 M1156:M1157 M1153 M1151">
    <cfRule type="cellIs" dxfId="3361" priority="5810" operator="equal">
      <formula>0</formula>
    </cfRule>
  </conditionalFormatting>
  <conditionalFormatting sqref="M1175 M1173 M1171">
    <cfRule type="cellIs" dxfId="3360" priority="5809" operator="equal">
      <formula>0</formula>
    </cfRule>
  </conditionalFormatting>
  <conditionalFormatting sqref="M1194 M1191">
    <cfRule type="cellIs" dxfId="3359" priority="5808" operator="equal">
      <formula>0</formula>
    </cfRule>
  </conditionalFormatting>
  <conditionalFormatting sqref="M19">
    <cfRule type="cellIs" dxfId="3358" priority="5765" operator="equal">
      <formula>0</formula>
    </cfRule>
  </conditionalFormatting>
  <conditionalFormatting sqref="M518">
    <cfRule type="cellIs" dxfId="3357" priority="5789" operator="equal">
      <formula>0</formula>
    </cfRule>
  </conditionalFormatting>
  <conditionalFormatting sqref="M466">
    <cfRule type="cellIs" dxfId="3356" priority="5788" operator="equal">
      <formula>0</formula>
    </cfRule>
  </conditionalFormatting>
  <conditionalFormatting sqref="M34">
    <cfRule type="cellIs" dxfId="3355" priority="5764" operator="equal">
      <formula>0</formula>
    </cfRule>
  </conditionalFormatting>
  <conditionalFormatting sqref="M42">
    <cfRule type="cellIs" dxfId="3354" priority="5763" operator="equal">
      <formula>0</formula>
    </cfRule>
  </conditionalFormatting>
  <conditionalFormatting sqref="M83">
    <cfRule type="cellIs" dxfId="3353" priority="5762" operator="equal">
      <formula>0</formula>
    </cfRule>
  </conditionalFormatting>
  <conditionalFormatting sqref="M103">
    <cfRule type="cellIs" dxfId="3352" priority="5761" operator="equal">
      <formula>0</formula>
    </cfRule>
  </conditionalFormatting>
  <conditionalFormatting sqref="M116">
    <cfRule type="cellIs" dxfId="3351" priority="5760" operator="equal">
      <formula>0</formula>
    </cfRule>
  </conditionalFormatting>
  <conditionalFormatting sqref="M165">
    <cfRule type="cellIs" dxfId="3350" priority="5758" operator="equal">
      <formula>0</formula>
    </cfRule>
  </conditionalFormatting>
  <conditionalFormatting sqref="M184">
    <cfRule type="cellIs" dxfId="3349" priority="5757" operator="equal">
      <formula>0</formula>
    </cfRule>
  </conditionalFormatting>
  <conditionalFormatting sqref="M200:M205">
    <cfRule type="cellIs" dxfId="3348" priority="5756" operator="equal">
      <formula>0</formula>
    </cfRule>
  </conditionalFormatting>
  <conditionalFormatting sqref="M1003">
    <cfRule type="cellIs" dxfId="3347" priority="5755" operator="equal">
      <formula>0</formula>
    </cfRule>
  </conditionalFormatting>
  <conditionalFormatting sqref="M1025">
    <cfRule type="cellIs" dxfId="3346" priority="5754" operator="equal">
      <formula>0</formula>
    </cfRule>
  </conditionalFormatting>
  <conditionalFormatting sqref="M1036">
    <cfRule type="cellIs" dxfId="3345" priority="5753" operator="equal">
      <formula>0</formula>
    </cfRule>
  </conditionalFormatting>
  <conditionalFormatting sqref="M1056">
    <cfRule type="cellIs" dxfId="3344" priority="5752" operator="equal">
      <formula>0</formula>
    </cfRule>
  </conditionalFormatting>
  <conditionalFormatting sqref="M1063">
    <cfRule type="cellIs" dxfId="3343" priority="5751" operator="equal">
      <formula>0</formula>
    </cfRule>
  </conditionalFormatting>
  <conditionalFormatting sqref="M1096">
    <cfRule type="cellIs" dxfId="3342" priority="5750" operator="equal">
      <formula>0</formula>
    </cfRule>
  </conditionalFormatting>
  <conditionalFormatting sqref="M1116">
    <cfRule type="cellIs" dxfId="3341" priority="5749" operator="equal">
      <formula>0</formula>
    </cfRule>
  </conditionalFormatting>
  <conditionalFormatting sqref="M1130">
    <cfRule type="cellIs" dxfId="3340" priority="5748" operator="equal">
      <formula>0</formula>
    </cfRule>
  </conditionalFormatting>
  <conditionalFormatting sqref="M1147">
    <cfRule type="cellIs" dxfId="3339" priority="5747" operator="equal">
      <formula>0</formula>
    </cfRule>
  </conditionalFormatting>
  <conditionalFormatting sqref="M1167">
    <cfRule type="cellIs" dxfId="3338" priority="5746" operator="equal">
      <formula>0</formula>
    </cfRule>
  </conditionalFormatting>
  <conditionalFormatting sqref="M1185">
    <cfRule type="cellIs" dxfId="3337" priority="5745" operator="equal">
      <formula>0</formula>
    </cfRule>
  </conditionalFormatting>
  <conditionalFormatting sqref="N1129:N1175 N1177:N1178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3:N1048576 N81:N159 N163:N209">
    <cfRule type="cellIs" dxfId="3336" priority="5710" operator="between">
      <formula>121</formula>
      <formula>129</formula>
    </cfRule>
    <cfRule type="cellIs" dxfId="3335" priority="5712" operator="equal">
      <formula>527</formula>
    </cfRule>
    <cfRule type="cellIs" dxfId="3334" priority="5713" operator="equal">
      <formula>5212</formula>
    </cfRule>
    <cfRule type="cellIs" dxfId="3333" priority="5714" operator="equal">
      <formula>526</formula>
    </cfRule>
    <cfRule type="cellIs" dxfId="3332" priority="5716" operator="equal">
      <formula>8210</formula>
    </cfRule>
    <cfRule type="cellIs" dxfId="3331" priority="5718" operator="equal">
      <formula>7210</formula>
    </cfRule>
    <cfRule type="cellIs" dxfId="3330" priority="5720" operator="equal">
      <formula>4910</formula>
    </cfRule>
    <cfRule type="cellIs" dxfId="3329" priority="5722" operator="equal">
      <formula>6210</formula>
    </cfRule>
    <cfRule type="cellIs" dxfId="3328" priority="5724" operator="equal">
      <formula>5410</formula>
    </cfRule>
    <cfRule type="cellIs" dxfId="3327" priority="5726" operator="equal">
      <formula>3210</formula>
    </cfRule>
    <cfRule type="cellIs" dxfId="3326" priority="5729" operator="equal">
      <formula>111</formula>
    </cfRule>
  </conditionalFormatting>
  <conditionalFormatting sqref="F1129:F1175 F1177:F1178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3:F1048576 F81:F159 F163:F209">
    <cfRule type="cellIs" dxfId="3325" priority="5711" operator="equal">
      <formula>12</formula>
    </cfRule>
    <cfRule type="cellIs" dxfId="3324" priority="5715" operator="equal">
      <formula>52</formula>
    </cfRule>
    <cfRule type="cellIs" dxfId="3323" priority="5717" operator="equal">
      <formula>82</formula>
    </cfRule>
    <cfRule type="cellIs" dxfId="3322" priority="5719" operator="equal">
      <formula>72</formula>
    </cfRule>
    <cfRule type="cellIs" dxfId="3321" priority="5721" operator="equal">
      <formula>49</formula>
    </cfRule>
    <cfRule type="cellIs" dxfId="3320" priority="5723" operator="equal">
      <formula>62</formula>
    </cfRule>
    <cfRule type="cellIs" dxfId="3319" priority="5725" operator="equal">
      <formula>54</formula>
    </cfRule>
    <cfRule type="cellIs" dxfId="3318" priority="5727" operator="equal">
      <formula>32</formula>
    </cfRule>
    <cfRule type="cellIs" dxfId="3317" priority="5728" operator="equal">
      <formula>11</formula>
    </cfRule>
  </conditionalFormatting>
  <conditionalFormatting sqref="G1128">
    <cfRule type="cellIs" dxfId="3316" priority="5685" operator="between">
      <formula>3100</formula>
      <formula>5999</formula>
    </cfRule>
  </conditionalFormatting>
  <conditionalFormatting sqref="H1128">
    <cfRule type="cellIs" dxfId="3315" priority="5683" operator="equal">
      <formula>"x"</formula>
    </cfRule>
  </conditionalFormatting>
  <conditionalFormatting sqref="H1128">
    <cfRule type="cellIs" dxfId="3314" priority="5681" operator="equal">
      <formula>"x"</formula>
    </cfRule>
    <cfRule type="cellIs" dxfId="3313" priority="5682" operator="greaterThan">
      <formula>1753</formula>
    </cfRule>
  </conditionalFormatting>
  <conditionalFormatting sqref="K1123:K1124 K1128:M1128 L1124:M1124">
    <cfRule type="cellIs" dxfId="3312" priority="5684" operator="equal">
      <formula>0</formula>
    </cfRule>
  </conditionalFormatting>
  <conditionalFormatting sqref="G1122 G1124">
    <cfRule type="cellIs" dxfId="3311" priority="5680" operator="between">
      <formula>3100</formula>
      <formula>5999</formula>
    </cfRule>
  </conditionalFormatting>
  <conditionalFormatting sqref="H1122 H1124">
    <cfRule type="cellIs" dxfId="3310" priority="5679" operator="equal">
      <formula>"x"</formula>
    </cfRule>
  </conditionalFormatting>
  <conditionalFormatting sqref="H1122 H1124">
    <cfRule type="cellIs" dxfId="3309" priority="5677" operator="equal">
      <formula>"x"</formula>
    </cfRule>
    <cfRule type="cellIs" dxfId="3308" priority="5678" operator="greaterThan">
      <formula>1753</formula>
    </cfRule>
  </conditionalFormatting>
  <conditionalFormatting sqref="K1122">
    <cfRule type="cellIs" dxfId="3307" priority="5676" operator="equal">
      <formula>0</formula>
    </cfRule>
  </conditionalFormatting>
  <conditionalFormatting sqref="G1125:G1127">
    <cfRule type="cellIs" dxfId="3306" priority="5675" operator="between">
      <formula>3100</formula>
      <formula>5999</formula>
    </cfRule>
  </conditionalFormatting>
  <conditionalFormatting sqref="H1125:H1127">
    <cfRule type="cellIs" dxfId="3305" priority="5674" operator="equal">
      <formula>"x"</formula>
    </cfRule>
  </conditionalFormatting>
  <conditionalFormatting sqref="H1125:H1127">
    <cfRule type="cellIs" dxfId="3304" priority="5672" operator="equal">
      <formula>"x"</formula>
    </cfRule>
    <cfRule type="cellIs" dxfId="3303" priority="5673" operator="greaterThan">
      <formula>1753</formula>
    </cfRule>
  </conditionalFormatting>
  <conditionalFormatting sqref="K1125:K1127">
    <cfRule type="cellIs" dxfId="3302" priority="5671" operator="equal">
      <formula>0</formula>
    </cfRule>
  </conditionalFormatting>
  <conditionalFormatting sqref="H1123">
    <cfRule type="cellIs" dxfId="3301" priority="5669" operator="equal">
      <formula>"x"</formula>
    </cfRule>
  </conditionalFormatting>
  <conditionalFormatting sqref="G1123">
    <cfRule type="cellIs" dxfId="3300" priority="5670" operator="between">
      <formula>3100</formula>
      <formula>5999</formula>
    </cfRule>
  </conditionalFormatting>
  <conditionalFormatting sqref="H1123">
    <cfRule type="cellIs" dxfId="3299" priority="5667" operator="equal">
      <formula>"x"</formula>
    </cfRule>
    <cfRule type="cellIs" dxfId="3298" priority="5668" operator="greaterThan">
      <formula>1753</formula>
    </cfRule>
  </conditionalFormatting>
  <conditionalFormatting sqref="L1122">
    <cfRule type="cellIs" dxfId="3297" priority="5666" operator="equal">
      <formula>0</formula>
    </cfRule>
  </conditionalFormatting>
  <conditionalFormatting sqref="L1125:L1127">
    <cfRule type="cellIs" dxfId="3296" priority="5665" operator="equal">
      <formula>0</formula>
    </cfRule>
  </conditionalFormatting>
  <conditionalFormatting sqref="L1123">
    <cfRule type="cellIs" dxfId="3295" priority="5664" operator="equal">
      <formula>0</formula>
    </cfRule>
  </conditionalFormatting>
  <conditionalFormatting sqref="M1122">
    <cfRule type="cellIs" dxfId="3294" priority="5663" operator="equal">
      <formula>0</formula>
    </cfRule>
  </conditionalFormatting>
  <conditionalFormatting sqref="M1125:M1127">
    <cfRule type="cellIs" dxfId="3293" priority="5662" operator="equal">
      <formula>0</formula>
    </cfRule>
  </conditionalFormatting>
  <conditionalFormatting sqref="M1123">
    <cfRule type="cellIs" dxfId="3292" priority="5661" operator="equal">
      <formula>0</formula>
    </cfRule>
  </conditionalFormatting>
  <conditionalFormatting sqref="N1122:N1128">
    <cfRule type="cellIs" dxfId="3291" priority="5641" operator="between">
      <formula>121</formula>
      <formula>129</formula>
    </cfRule>
    <cfRule type="cellIs" dxfId="3290" priority="5643" operator="equal">
      <formula>527</formula>
    </cfRule>
    <cfRule type="cellIs" dxfId="3289" priority="5644" operator="equal">
      <formula>5212</formula>
    </cfRule>
    <cfRule type="cellIs" dxfId="3288" priority="5645" operator="equal">
      <formula>526</formula>
    </cfRule>
    <cfRule type="cellIs" dxfId="3287" priority="5647" operator="equal">
      <formula>8210</formula>
    </cfRule>
    <cfRule type="cellIs" dxfId="3286" priority="5649" operator="equal">
      <formula>7210</formula>
    </cfRule>
    <cfRule type="cellIs" dxfId="3285" priority="5651" operator="equal">
      <formula>4910</formula>
    </cfRule>
    <cfRule type="cellIs" dxfId="3284" priority="5653" operator="equal">
      <formula>6210</formula>
    </cfRule>
    <cfRule type="cellIs" dxfId="3283" priority="5655" operator="equal">
      <formula>5410</formula>
    </cfRule>
    <cfRule type="cellIs" dxfId="3282" priority="5657" operator="equal">
      <formula>3210</formula>
    </cfRule>
    <cfRule type="cellIs" dxfId="3281" priority="5660" operator="equal">
      <formula>111</formula>
    </cfRule>
  </conditionalFormatting>
  <conditionalFormatting sqref="F1122:F1128">
    <cfRule type="cellIs" dxfId="3280" priority="5642" operator="equal">
      <formula>12</formula>
    </cfRule>
    <cfRule type="cellIs" dxfId="3279" priority="5646" operator="equal">
      <formula>52</formula>
    </cfRule>
    <cfRule type="cellIs" dxfId="3278" priority="5648" operator="equal">
      <formula>82</formula>
    </cfRule>
    <cfRule type="cellIs" dxfId="3277" priority="5650" operator="equal">
      <formula>72</formula>
    </cfRule>
    <cfRule type="cellIs" dxfId="3276" priority="5652" operator="equal">
      <formula>49</formula>
    </cfRule>
    <cfRule type="cellIs" dxfId="3275" priority="5654" operator="equal">
      <formula>62</formula>
    </cfRule>
    <cfRule type="cellIs" dxfId="3274" priority="5656" operator="equal">
      <formula>54</formula>
    </cfRule>
    <cfRule type="cellIs" dxfId="3273" priority="5658" operator="equal">
      <formula>32</formula>
    </cfRule>
    <cfRule type="cellIs" dxfId="3272" priority="5659" operator="equal">
      <formula>11</formula>
    </cfRule>
  </conditionalFormatting>
  <conditionalFormatting sqref="G1179">
    <cfRule type="cellIs" dxfId="3271" priority="5640" operator="between">
      <formula>3100</formula>
      <formula>5999</formula>
    </cfRule>
  </conditionalFormatting>
  <conditionalFormatting sqref="H1179">
    <cfRule type="cellIs" dxfId="3270" priority="5638" operator="equal">
      <formula>"x"</formula>
    </cfRule>
  </conditionalFormatting>
  <conditionalFormatting sqref="H1179">
    <cfRule type="cellIs" dxfId="3269" priority="5636" operator="equal">
      <formula>"x"</formula>
    </cfRule>
    <cfRule type="cellIs" dxfId="3268" priority="5637" operator="greaterThan">
      <formula>1753</formula>
    </cfRule>
  </conditionalFormatting>
  <conditionalFormatting sqref="K1179:M1179">
    <cfRule type="cellIs" dxfId="3267" priority="5639" operator="equal">
      <formula>0</formula>
    </cfRule>
  </conditionalFormatting>
  <conditionalFormatting sqref="N1179">
    <cfRule type="cellIs" dxfId="3266" priority="5616" operator="between">
      <formula>121</formula>
      <formula>129</formula>
    </cfRule>
    <cfRule type="cellIs" dxfId="3265" priority="5618" operator="equal">
      <formula>527</formula>
    </cfRule>
    <cfRule type="cellIs" dxfId="3264" priority="5619" operator="equal">
      <formula>5212</formula>
    </cfRule>
    <cfRule type="cellIs" dxfId="3263" priority="5620" operator="equal">
      <formula>526</formula>
    </cfRule>
    <cfRule type="cellIs" dxfId="3262" priority="5622" operator="equal">
      <formula>8210</formula>
    </cfRule>
    <cfRule type="cellIs" dxfId="3261" priority="5624" operator="equal">
      <formula>7210</formula>
    </cfRule>
    <cfRule type="cellIs" dxfId="3260" priority="5626" operator="equal">
      <formula>4910</formula>
    </cfRule>
    <cfRule type="cellIs" dxfId="3259" priority="5628" operator="equal">
      <formula>6210</formula>
    </cfRule>
    <cfRule type="cellIs" dxfId="3258" priority="5630" operator="equal">
      <formula>5410</formula>
    </cfRule>
    <cfRule type="cellIs" dxfId="3257" priority="5632" operator="equal">
      <formula>3210</formula>
    </cfRule>
    <cfRule type="cellIs" dxfId="3256" priority="5635" operator="equal">
      <formula>111</formula>
    </cfRule>
  </conditionalFormatting>
  <conditionalFormatting sqref="F1179">
    <cfRule type="cellIs" dxfId="3255" priority="5617" operator="equal">
      <formula>12</formula>
    </cfRule>
    <cfRule type="cellIs" dxfId="3254" priority="5621" operator="equal">
      <formula>52</formula>
    </cfRule>
    <cfRule type="cellIs" dxfId="3253" priority="5623" operator="equal">
      <formula>82</formula>
    </cfRule>
    <cfRule type="cellIs" dxfId="3252" priority="5625" operator="equal">
      <formula>72</formula>
    </cfRule>
    <cfRule type="cellIs" dxfId="3251" priority="5627" operator="equal">
      <formula>49</formula>
    </cfRule>
    <cfRule type="cellIs" dxfId="3250" priority="5629" operator="equal">
      <formula>62</formula>
    </cfRule>
    <cfRule type="cellIs" dxfId="3249" priority="5631" operator="equal">
      <formula>54</formula>
    </cfRule>
    <cfRule type="cellIs" dxfId="3248" priority="5633" operator="equal">
      <formula>32</formula>
    </cfRule>
    <cfRule type="cellIs" dxfId="3247" priority="5634" operator="equal">
      <formula>11</formula>
    </cfRule>
  </conditionalFormatting>
  <conditionalFormatting sqref="G1180:G1181">
    <cfRule type="cellIs" dxfId="3246" priority="5615" operator="between">
      <formula>3100</formula>
      <formula>5999</formula>
    </cfRule>
  </conditionalFormatting>
  <conditionalFormatting sqref="H1180:H1181">
    <cfRule type="cellIs" dxfId="3245" priority="5613" operator="equal">
      <formula>"x"</formula>
    </cfRule>
  </conditionalFormatting>
  <conditionalFormatting sqref="H1180:H1181">
    <cfRule type="cellIs" dxfId="3244" priority="5611" operator="equal">
      <formula>"x"</formula>
    </cfRule>
    <cfRule type="cellIs" dxfId="3243" priority="5612" operator="greaterThan">
      <formula>1753</formula>
    </cfRule>
  </conditionalFormatting>
  <conditionalFormatting sqref="K1180:M1181">
    <cfRule type="cellIs" dxfId="3242" priority="5614" operator="equal">
      <formula>0</formula>
    </cfRule>
  </conditionalFormatting>
  <conditionalFormatting sqref="N1180:N1181">
    <cfRule type="cellIs" dxfId="3241" priority="5591" operator="between">
      <formula>121</formula>
      <formula>129</formula>
    </cfRule>
    <cfRule type="cellIs" dxfId="3240" priority="5593" operator="equal">
      <formula>527</formula>
    </cfRule>
    <cfRule type="cellIs" dxfId="3239" priority="5594" operator="equal">
      <formula>5212</formula>
    </cfRule>
    <cfRule type="cellIs" dxfId="3238" priority="5595" operator="equal">
      <formula>526</formula>
    </cfRule>
    <cfRule type="cellIs" dxfId="3237" priority="5597" operator="equal">
      <formula>8210</formula>
    </cfRule>
    <cfRule type="cellIs" dxfId="3236" priority="5599" operator="equal">
      <formula>7210</formula>
    </cfRule>
    <cfRule type="cellIs" dxfId="3235" priority="5601" operator="equal">
      <formula>4910</formula>
    </cfRule>
    <cfRule type="cellIs" dxfId="3234" priority="5603" operator="equal">
      <formula>6210</formula>
    </cfRule>
    <cfRule type="cellIs" dxfId="3233" priority="5605" operator="equal">
      <formula>5410</formula>
    </cfRule>
    <cfRule type="cellIs" dxfId="3232" priority="5607" operator="equal">
      <formula>3210</formula>
    </cfRule>
    <cfRule type="cellIs" dxfId="3231" priority="5610" operator="equal">
      <formula>111</formula>
    </cfRule>
  </conditionalFormatting>
  <conditionalFormatting sqref="F1180:F1181">
    <cfRule type="cellIs" dxfId="3230" priority="5592" operator="equal">
      <formula>12</formula>
    </cfRule>
    <cfRule type="cellIs" dxfId="3229" priority="5596" operator="equal">
      <formula>52</formula>
    </cfRule>
    <cfRule type="cellIs" dxfId="3228" priority="5598" operator="equal">
      <formula>82</formula>
    </cfRule>
    <cfRule type="cellIs" dxfId="3227" priority="5600" operator="equal">
      <formula>72</formula>
    </cfRule>
    <cfRule type="cellIs" dxfId="3226" priority="5602" operator="equal">
      <formula>49</formula>
    </cfRule>
    <cfRule type="cellIs" dxfId="3225" priority="5604" operator="equal">
      <formula>62</formula>
    </cfRule>
    <cfRule type="cellIs" dxfId="3224" priority="5606" operator="equal">
      <formula>54</formula>
    </cfRule>
    <cfRule type="cellIs" dxfId="3223" priority="5608" operator="equal">
      <formula>32</formula>
    </cfRule>
    <cfRule type="cellIs" dxfId="3222" priority="5609" operator="equal">
      <formula>11</formula>
    </cfRule>
  </conditionalFormatting>
  <conditionalFormatting sqref="G1182">
    <cfRule type="cellIs" dxfId="3221" priority="5590" operator="between">
      <formula>3100</formula>
      <formula>5999</formula>
    </cfRule>
  </conditionalFormatting>
  <conditionalFormatting sqref="H1182">
    <cfRule type="cellIs" dxfId="3220" priority="5588" operator="equal">
      <formula>"x"</formula>
    </cfRule>
  </conditionalFormatting>
  <conditionalFormatting sqref="H1182">
    <cfRule type="cellIs" dxfId="3219" priority="5586" operator="equal">
      <formula>"x"</formula>
    </cfRule>
    <cfRule type="cellIs" dxfId="3218" priority="5587" operator="greaterThan">
      <formula>1753</formula>
    </cfRule>
  </conditionalFormatting>
  <conditionalFormatting sqref="K1182:M1182">
    <cfRule type="cellIs" dxfId="3217" priority="5589" operator="equal">
      <formula>0</formula>
    </cfRule>
  </conditionalFormatting>
  <conditionalFormatting sqref="N1182">
    <cfRule type="cellIs" dxfId="3216" priority="5566" operator="between">
      <formula>121</formula>
      <formula>129</formula>
    </cfRule>
    <cfRule type="cellIs" dxfId="3215" priority="5568" operator="equal">
      <formula>527</formula>
    </cfRule>
    <cfRule type="cellIs" dxfId="3214" priority="5569" operator="equal">
      <formula>5212</formula>
    </cfRule>
    <cfRule type="cellIs" dxfId="3213" priority="5570" operator="equal">
      <formula>526</formula>
    </cfRule>
    <cfRule type="cellIs" dxfId="3212" priority="5572" operator="equal">
      <formula>8210</formula>
    </cfRule>
    <cfRule type="cellIs" dxfId="3211" priority="5574" operator="equal">
      <formula>7210</formula>
    </cfRule>
    <cfRule type="cellIs" dxfId="3210" priority="5576" operator="equal">
      <formula>4910</formula>
    </cfRule>
    <cfRule type="cellIs" dxfId="3209" priority="5578" operator="equal">
      <formula>6210</formula>
    </cfRule>
    <cfRule type="cellIs" dxfId="3208" priority="5580" operator="equal">
      <formula>5410</formula>
    </cfRule>
    <cfRule type="cellIs" dxfId="3207" priority="5582" operator="equal">
      <formula>3210</formula>
    </cfRule>
    <cfRule type="cellIs" dxfId="3206" priority="5585" operator="equal">
      <formula>111</formula>
    </cfRule>
  </conditionalFormatting>
  <conditionalFormatting sqref="F1182">
    <cfRule type="cellIs" dxfId="3205" priority="5567" operator="equal">
      <formula>12</formula>
    </cfRule>
    <cfRule type="cellIs" dxfId="3204" priority="5571" operator="equal">
      <formula>52</formula>
    </cfRule>
    <cfRule type="cellIs" dxfId="3203" priority="5573" operator="equal">
      <formula>82</formula>
    </cfRule>
    <cfRule type="cellIs" dxfId="3202" priority="5575" operator="equal">
      <formula>72</formula>
    </cfRule>
    <cfRule type="cellIs" dxfId="3201" priority="5577" operator="equal">
      <formula>49</formula>
    </cfRule>
    <cfRule type="cellIs" dxfId="3200" priority="5579" operator="equal">
      <formula>62</formula>
    </cfRule>
    <cfRule type="cellIs" dxfId="3199" priority="5581" operator="equal">
      <formula>54</formula>
    </cfRule>
    <cfRule type="cellIs" dxfId="3198" priority="5583" operator="equal">
      <formula>32</formula>
    </cfRule>
    <cfRule type="cellIs" dxfId="3197" priority="5584" operator="equal">
      <formula>11</formula>
    </cfRule>
  </conditionalFormatting>
  <conditionalFormatting sqref="G1176">
    <cfRule type="cellIs" dxfId="3196" priority="5565" operator="between">
      <formula>3100</formula>
      <formula>5999</formula>
    </cfRule>
  </conditionalFormatting>
  <conditionalFormatting sqref="H1176">
    <cfRule type="cellIs" dxfId="3195" priority="5564" operator="equal">
      <formula>"x"</formula>
    </cfRule>
  </conditionalFormatting>
  <conditionalFormatting sqref="H1176">
    <cfRule type="cellIs" dxfId="3194" priority="5562" operator="equal">
      <formula>"x"</formula>
    </cfRule>
    <cfRule type="cellIs" dxfId="3193" priority="5563" operator="greaterThan">
      <formula>1753</formula>
    </cfRule>
  </conditionalFormatting>
  <conditionalFormatting sqref="K1176:M1176">
    <cfRule type="cellIs" dxfId="3192" priority="5561" operator="equal">
      <formula>0</formula>
    </cfRule>
  </conditionalFormatting>
  <conditionalFormatting sqref="N1176">
    <cfRule type="cellIs" dxfId="3191" priority="5541" operator="between">
      <formula>121</formula>
      <formula>129</formula>
    </cfRule>
    <cfRule type="cellIs" dxfId="3190" priority="5543" operator="equal">
      <formula>527</formula>
    </cfRule>
    <cfRule type="cellIs" dxfId="3189" priority="5544" operator="equal">
      <formula>5212</formula>
    </cfRule>
    <cfRule type="cellIs" dxfId="3188" priority="5545" operator="equal">
      <formula>526</formula>
    </cfRule>
    <cfRule type="cellIs" dxfId="3187" priority="5547" operator="equal">
      <formula>8210</formula>
    </cfRule>
    <cfRule type="cellIs" dxfId="3186" priority="5549" operator="equal">
      <formula>7210</formula>
    </cfRule>
    <cfRule type="cellIs" dxfId="3185" priority="5551" operator="equal">
      <formula>4910</formula>
    </cfRule>
    <cfRule type="cellIs" dxfId="3184" priority="5553" operator="equal">
      <formula>6210</formula>
    </cfRule>
    <cfRule type="cellIs" dxfId="3183" priority="5555" operator="equal">
      <formula>5410</formula>
    </cfRule>
    <cfRule type="cellIs" dxfId="3182" priority="5557" operator="equal">
      <formula>3210</formula>
    </cfRule>
    <cfRule type="cellIs" dxfId="3181" priority="5560" operator="equal">
      <formula>111</formula>
    </cfRule>
  </conditionalFormatting>
  <conditionalFormatting sqref="F1176">
    <cfRule type="cellIs" dxfId="3180" priority="5542" operator="equal">
      <formula>12</formula>
    </cfRule>
    <cfRule type="cellIs" dxfId="3179" priority="5546" operator="equal">
      <formula>52</formula>
    </cfRule>
    <cfRule type="cellIs" dxfId="3178" priority="5548" operator="equal">
      <formula>82</formula>
    </cfRule>
    <cfRule type="cellIs" dxfId="3177" priority="5550" operator="equal">
      <formula>72</formula>
    </cfRule>
    <cfRule type="cellIs" dxfId="3176" priority="5552" operator="equal">
      <formula>49</formula>
    </cfRule>
    <cfRule type="cellIs" dxfId="3175" priority="5554" operator="equal">
      <formula>62</formula>
    </cfRule>
    <cfRule type="cellIs" dxfId="3174" priority="5556" operator="equal">
      <formula>54</formula>
    </cfRule>
    <cfRule type="cellIs" dxfId="3173" priority="5558" operator="equal">
      <formula>32</formula>
    </cfRule>
    <cfRule type="cellIs" dxfId="3172" priority="5559" operator="equal">
      <formula>11</formula>
    </cfRule>
  </conditionalFormatting>
  <conditionalFormatting sqref="K210:M214">
    <cfRule type="cellIs" dxfId="3171" priority="5540" operator="equal">
      <formula>0</formula>
    </cfRule>
  </conditionalFormatting>
  <conditionalFormatting sqref="H210:H214">
    <cfRule type="cellIs" dxfId="3170" priority="5539" operator="equal">
      <formula>"x"</formula>
    </cfRule>
  </conditionalFormatting>
  <conditionalFormatting sqref="H210:H214">
    <cfRule type="cellIs" dxfId="3169" priority="5537" operator="equal">
      <formula>"x"</formula>
    </cfRule>
    <cfRule type="cellIs" dxfId="3168" priority="5538" operator="greaterThan">
      <formula>1753</formula>
    </cfRule>
  </conditionalFormatting>
  <conditionalFormatting sqref="N210:N214">
    <cfRule type="cellIs" dxfId="3167" priority="5515" operator="between">
      <formula>121</formula>
      <formula>129</formula>
    </cfRule>
    <cfRule type="cellIs" dxfId="3166" priority="5517" operator="equal">
      <formula>527</formula>
    </cfRule>
    <cfRule type="cellIs" dxfId="3165" priority="5518" operator="equal">
      <formula>5212</formula>
    </cfRule>
    <cfRule type="cellIs" dxfId="3164" priority="5519" operator="equal">
      <formula>526</formula>
    </cfRule>
    <cfRule type="cellIs" dxfId="3163" priority="5521" operator="equal">
      <formula>8210</formula>
    </cfRule>
    <cfRule type="cellIs" dxfId="3162" priority="5523" operator="equal">
      <formula>7210</formula>
    </cfRule>
    <cfRule type="cellIs" dxfId="3161" priority="5525" operator="equal">
      <formula>4910</formula>
    </cfRule>
    <cfRule type="cellIs" dxfId="3160" priority="5527" operator="equal">
      <formula>6210</formula>
    </cfRule>
    <cfRule type="cellIs" dxfId="3159" priority="5529" operator="equal">
      <formula>5410</formula>
    </cfRule>
    <cfRule type="cellIs" dxfId="3158" priority="5531" operator="equal">
      <formula>3210</formula>
    </cfRule>
    <cfRule type="cellIs" dxfId="3157" priority="5534" operator="equal">
      <formula>111</formula>
    </cfRule>
  </conditionalFormatting>
  <conditionalFormatting sqref="F210:F214">
    <cfRule type="cellIs" dxfId="3156" priority="5516" operator="equal">
      <formula>12</formula>
    </cfRule>
    <cfRule type="cellIs" dxfId="3155" priority="5520" operator="equal">
      <formula>52</formula>
    </cfRule>
    <cfRule type="cellIs" dxfId="3154" priority="5522" operator="equal">
      <formula>82</formula>
    </cfRule>
    <cfRule type="cellIs" dxfId="3153" priority="5524" operator="equal">
      <formula>72</formula>
    </cfRule>
    <cfRule type="cellIs" dxfId="3152" priority="5526" operator="equal">
      <formula>49</formula>
    </cfRule>
    <cfRule type="cellIs" dxfId="3151" priority="5528" operator="equal">
      <formula>62</formula>
    </cfRule>
    <cfRule type="cellIs" dxfId="3150" priority="5530" operator="equal">
      <formula>54</formula>
    </cfRule>
    <cfRule type="cellIs" dxfId="3149" priority="5532" operator="equal">
      <formula>32</formula>
    </cfRule>
    <cfRule type="cellIs" dxfId="3148" priority="5533" operator="equal">
      <formula>11</formula>
    </cfRule>
  </conditionalFormatting>
  <conditionalFormatting sqref="M216:M220">
    <cfRule type="cellIs" dxfId="3147" priority="5509" operator="equal">
      <formula>0</formula>
    </cfRule>
  </conditionalFormatting>
  <conditionalFormatting sqref="K216:K220">
    <cfRule type="cellIs" dxfId="3146" priority="5514" operator="equal">
      <formula>0</formula>
    </cfRule>
  </conditionalFormatting>
  <conditionalFormatting sqref="H216:H220">
    <cfRule type="cellIs" dxfId="3145" priority="5513" operator="equal">
      <formula>"x"</formula>
    </cfRule>
  </conditionalFormatting>
  <conditionalFormatting sqref="H216:H220">
    <cfRule type="cellIs" dxfId="3144" priority="5511" operator="equal">
      <formula>"x"</formula>
    </cfRule>
    <cfRule type="cellIs" dxfId="3143" priority="5512" operator="greaterThan">
      <formula>1753</formula>
    </cfRule>
  </conditionalFormatting>
  <conditionalFormatting sqref="L216:L220">
    <cfRule type="cellIs" dxfId="3142" priority="5510" operator="equal">
      <formula>0</formula>
    </cfRule>
  </conditionalFormatting>
  <conditionalFormatting sqref="N216:N220">
    <cfRule type="cellIs" dxfId="3141" priority="5489" operator="between">
      <formula>121</formula>
      <formula>129</formula>
    </cfRule>
    <cfRule type="cellIs" dxfId="3140" priority="5491" operator="equal">
      <formula>527</formula>
    </cfRule>
    <cfRule type="cellIs" dxfId="3139" priority="5492" operator="equal">
      <formula>5212</formula>
    </cfRule>
    <cfRule type="cellIs" dxfId="3138" priority="5493" operator="equal">
      <formula>526</formula>
    </cfRule>
    <cfRule type="cellIs" dxfId="3137" priority="5495" operator="equal">
      <formula>8210</formula>
    </cfRule>
    <cfRule type="cellIs" dxfId="3136" priority="5497" operator="equal">
      <formula>7210</formula>
    </cfRule>
    <cfRule type="cellIs" dxfId="3135" priority="5499" operator="equal">
      <formula>4910</formula>
    </cfRule>
    <cfRule type="cellIs" dxfId="3134" priority="5501" operator="equal">
      <formula>6210</formula>
    </cfRule>
    <cfRule type="cellIs" dxfId="3133" priority="5503" operator="equal">
      <formula>5410</formula>
    </cfRule>
    <cfRule type="cellIs" dxfId="3132" priority="5505" operator="equal">
      <formula>3210</formula>
    </cfRule>
    <cfRule type="cellIs" dxfId="3131" priority="5508" operator="equal">
      <formula>111</formula>
    </cfRule>
  </conditionalFormatting>
  <conditionalFormatting sqref="F216:F220">
    <cfRule type="cellIs" dxfId="3130" priority="5490" operator="equal">
      <formula>12</formula>
    </cfRule>
    <cfRule type="cellIs" dxfId="3129" priority="5494" operator="equal">
      <formula>52</formula>
    </cfRule>
    <cfRule type="cellIs" dxfId="3128" priority="5496" operator="equal">
      <formula>82</formula>
    </cfRule>
    <cfRule type="cellIs" dxfId="3127" priority="5498" operator="equal">
      <formula>72</formula>
    </cfRule>
    <cfRule type="cellIs" dxfId="3126" priority="5500" operator="equal">
      <formula>49</formula>
    </cfRule>
    <cfRule type="cellIs" dxfId="3125" priority="5502" operator="equal">
      <formula>62</formula>
    </cfRule>
    <cfRule type="cellIs" dxfId="3124" priority="5504" operator="equal">
      <formula>54</formula>
    </cfRule>
    <cfRule type="cellIs" dxfId="3123" priority="5506" operator="equal">
      <formula>32</formula>
    </cfRule>
    <cfRule type="cellIs" dxfId="3122" priority="5507" operator="equal">
      <formula>11</formula>
    </cfRule>
  </conditionalFormatting>
  <conditionalFormatting sqref="M222:M226">
    <cfRule type="cellIs" dxfId="3121" priority="5483" operator="equal">
      <formula>0</formula>
    </cfRule>
  </conditionalFormatting>
  <conditionalFormatting sqref="K222:K226">
    <cfRule type="cellIs" dxfId="3120" priority="5488" operator="equal">
      <formula>0</formula>
    </cfRule>
  </conditionalFormatting>
  <conditionalFormatting sqref="H222:H226">
    <cfRule type="cellIs" dxfId="3119" priority="5487" operator="equal">
      <formula>"x"</formula>
    </cfRule>
  </conditionalFormatting>
  <conditionalFormatting sqref="H222:H226">
    <cfRule type="cellIs" dxfId="3118" priority="5485" operator="equal">
      <formula>"x"</formula>
    </cfRule>
    <cfRule type="cellIs" dxfId="3117" priority="5486" operator="greaterThan">
      <formula>1753</formula>
    </cfRule>
  </conditionalFormatting>
  <conditionalFormatting sqref="L222:L226">
    <cfRule type="cellIs" dxfId="3116" priority="5484" operator="equal">
      <formula>0</formula>
    </cfRule>
  </conditionalFormatting>
  <conditionalFormatting sqref="N222:N226">
    <cfRule type="cellIs" dxfId="3115" priority="5463" operator="between">
      <formula>121</formula>
      <formula>129</formula>
    </cfRule>
    <cfRule type="cellIs" dxfId="3114" priority="5465" operator="equal">
      <formula>527</formula>
    </cfRule>
    <cfRule type="cellIs" dxfId="3113" priority="5466" operator="equal">
      <formula>5212</formula>
    </cfRule>
    <cfRule type="cellIs" dxfId="3112" priority="5467" operator="equal">
      <formula>526</formula>
    </cfRule>
    <cfRule type="cellIs" dxfId="3111" priority="5469" operator="equal">
      <formula>8210</formula>
    </cfRule>
    <cfRule type="cellIs" dxfId="3110" priority="5471" operator="equal">
      <formula>7210</formula>
    </cfRule>
    <cfRule type="cellIs" dxfId="3109" priority="5473" operator="equal">
      <formula>4910</formula>
    </cfRule>
    <cfRule type="cellIs" dxfId="3108" priority="5475" operator="equal">
      <formula>6210</formula>
    </cfRule>
    <cfRule type="cellIs" dxfId="3107" priority="5477" operator="equal">
      <formula>5410</formula>
    </cfRule>
    <cfRule type="cellIs" dxfId="3106" priority="5479" operator="equal">
      <formula>3210</formula>
    </cfRule>
    <cfRule type="cellIs" dxfId="3105" priority="5482" operator="equal">
      <formula>111</formula>
    </cfRule>
  </conditionalFormatting>
  <conditionalFormatting sqref="F222:F226">
    <cfRule type="cellIs" dxfId="3104" priority="5464" operator="equal">
      <formula>12</formula>
    </cfRule>
    <cfRule type="cellIs" dxfId="3103" priority="5468" operator="equal">
      <formula>52</formula>
    </cfRule>
    <cfRule type="cellIs" dxfId="3102" priority="5470" operator="equal">
      <formula>82</formula>
    </cfRule>
    <cfRule type="cellIs" dxfId="3101" priority="5472" operator="equal">
      <formula>72</formula>
    </cfRule>
    <cfRule type="cellIs" dxfId="3100" priority="5474" operator="equal">
      <formula>49</formula>
    </cfRule>
    <cfRule type="cellIs" dxfId="3099" priority="5476" operator="equal">
      <formula>62</formula>
    </cfRule>
    <cfRule type="cellIs" dxfId="3098" priority="5478" operator="equal">
      <formula>54</formula>
    </cfRule>
    <cfRule type="cellIs" dxfId="3097" priority="5480" operator="equal">
      <formula>32</formula>
    </cfRule>
    <cfRule type="cellIs" dxfId="3096" priority="5481" operator="equal">
      <formula>11</formula>
    </cfRule>
  </conditionalFormatting>
  <conditionalFormatting sqref="M229:M233">
    <cfRule type="cellIs" dxfId="3095" priority="5457" operator="equal">
      <formula>0</formula>
    </cfRule>
  </conditionalFormatting>
  <conditionalFormatting sqref="K229:K233">
    <cfRule type="cellIs" dxfId="3094" priority="5462" operator="equal">
      <formula>0</formula>
    </cfRule>
  </conditionalFormatting>
  <conditionalFormatting sqref="H229:H233">
    <cfRule type="cellIs" dxfId="3093" priority="5461" operator="equal">
      <formula>"x"</formula>
    </cfRule>
  </conditionalFormatting>
  <conditionalFormatting sqref="H229:H233">
    <cfRule type="cellIs" dxfId="3092" priority="5459" operator="equal">
      <formula>"x"</formula>
    </cfRule>
    <cfRule type="cellIs" dxfId="3091" priority="5460" operator="greaterThan">
      <formula>1753</formula>
    </cfRule>
  </conditionalFormatting>
  <conditionalFormatting sqref="L229:L233">
    <cfRule type="cellIs" dxfId="3090" priority="5458" operator="equal">
      <formula>0</formula>
    </cfRule>
  </conditionalFormatting>
  <conditionalFormatting sqref="N229:N233">
    <cfRule type="cellIs" dxfId="3089" priority="5437" operator="between">
      <formula>121</formula>
      <formula>129</formula>
    </cfRule>
    <cfRule type="cellIs" dxfId="3088" priority="5439" operator="equal">
      <formula>527</formula>
    </cfRule>
    <cfRule type="cellIs" dxfId="3087" priority="5440" operator="equal">
      <formula>5212</formula>
    </cfRule>
    <cfRule type="cellIs" dxfId="3086" priority="5441" operator="equal">
      <formula>526</formula>
    </cfRule>
    <cfRule type="cellIs" dxfId="3085" priority="5443" operator="equal">
      <formula>8210</formula>
    </cfRule>
    <cfRule type="cellIs" dxfId="3084" priority="5445" operator="equal">
      <formula>7210</formula>
    </cfRule>
    <cfRule type="cellIs" dxfId="3083" priority="5447" operator="equal">
      <formula>4910</formula>
    </cfRule>
    <cfRule type="cellIs" dxfId="3082" priority="5449" operator="equal">
      <formula>6210</formula>
    </cfRule>
    <cfRule type="cellIs" dxfId="3081" priority="5451" operator="equal">
      <formula>5410</formula>
    </cfRule>
    <cfRule type="cellIs" dxfId="3080" priority="5453" operator="equal">
      <formula>3210</formula>
    </cfRule>
    <cfRule type="cellIs" dxfId="3079" priority="5456" operator="equal">
      <formula>111</formula>
    </cfRule>
  </conditionalFormatting>
  <conditionalFormatting sqref="F229:F233">
    <cfRule type="cellIs" dxfId="3078" priority="5438" operator="equal">
      <formula>12</formula>
    </cfRule>
    <cfRule type="cellIs" dxfId="3077" priority="5442" operator="equal">
      <formula>52</formula>
    </cfRule>
    <cfRule type="cellIs" dxfId="3076" priority="5444" operator="equal">
      <formula>82</formula>
    </cfRule>
    <cfRule type="cellIs" dxfId="3075" priority="5446" operator="equal">
      <formula>72</formula>
    </cfRule>
    <cfRule type="cellIs" dxfId="3074" priority="5448" operator="equal">
      <formula>49</formula>
    </cfRule>
    <cfRule type="cellIs" dxfId="3073" priority="5450" operator="equal">
      <formula>62</formula>
    </cfRule>
    <cfRule type="cellIs" dxfId="3072" priority="5452" operator="equal">
      <formula>54</formula>
    </cfRule>
    <cfRule type="cellIs" dxfId="3071" priority="5454" operator="equal">
      <formula>32</formula>
    </cfRule>
    <cfRule type="cellIs" dxfId="3070" priority="5455" operator="equal">
      <formula>11</formula>
    </cfRule>
  </conditionalFormatting>
  <conditionalFormatting sqref="M236:M240">
    <cfRule type="cellIs" dxfId="3069" priority="5431" operator="equal">
      <formula>0</formula>
    </cfRule>
  </conditionalFormatting>
  <conditionalFormatting sqref="K236:K240">
    <cfRule type="cellIs" dxfId="3068" priority="5436" operator="equal">
      <formula>0</formula>
    </cfRule>
  </conditionalFormatting>
  <conditionalFormatting sqref="H236:H240">
    <cfRule type="cellIs" dxfId="3067" priority="5435" operator="equal">
      <formula>"x"</formula>
    </cfRule>
  </conditionalFormatting>
  <conditionalFormatting sqref="H236:H240">
    <cfRule type="cellIs" dxfId="3066" priority="5433" operator="equal">
      <formula>"x"</formula>
    </cfRule>
    <cfRule type="cellIs" dxfId="3065" priority="5434" operator="greaterThan">
      <formula>1753</formula>
    </cfRule>
  </conditionalFormatting>
  <conditionalFormatting sqref="L236:L240">
    <cfRule type="cellIs" dxfId="3064" priority="5432" operator="equal">
      <formula>0</formula>
    </cfRule>
  </conditionalFormatting>
  <conditionalFormatting sqref="N236:N240">
    <cfRule type="cellIs" dxfId="3063" priority="5411" operator="between">
      <formula>121</formula>
      <formula>129</formula>
    </cfRule>
    <cfRule type="cellIs" dxfId="3062" priority="5413" operator="equal">
      <formula>527</formula>
    </cfRule>
    <cfRule type="cellIs" dxfId="3061" priority="5414" operator="equal">
      <formula>5212</formula>
    </cfRule>
    <cfRule type="cellIs" dxfId="3060" priority="5415" operator="equal">
      <formula>526</formula>
    </cfRule>
    <cfRule type="cellIs" dxfId="3059" priority="5417" operator="equal">
      <formula>8210</formula>
    </cfRule>
    <cfRule type="cellIs" dxfId="3058" priority="5419" operator="equal">
      <formula>7210</formula>
    </cfRule>
    <cfRule type="cellIs" dxfId="3057" priority="5421" operator="equal">
      <formula>4910</formula>
    </cfRule>
    <cfRule type="cellIs" dxfId="3056" priority="5423" operator="equal">
      <formula>6210</formula>
    </cfRule>
    <cfRule type="cellIs" dxfId="3055" priority="5425" operator="equal">
      <formula>5410</formula>
    </cfRule>
    <cfRule type="cellIs" dxfId="3054" priority="5427" operator="equal">
      <formula>3210</formula>
    </cfRule>
    <cfRule type="cellIs" dxfId="3053" priority="5430" operator="equal">
      <formula>111</formula>
    </cfRule>
  </conditionalFormatting>
  <conditionalFormatting sqref="F236:F240">
    <cfRule type="cellIs" dxfId="3052" priority="5412" operator="equal">
      <formula>12</formula>
    </cfRule>
    <cfRule type="cellIs" dxfId="3051" priority="5416" operator="equal">
      <formula>52</formula>
    </cfRule>
    <cfRule type="cellIs" dxfId="3050" priority="5418" operator="equal">
      <formula>82</formula>
    </cfRule>
    <cfRule type="cellIs" dxfId="3049" priority="5420" operator="equal">
      <formula>72</formula>
    </cfRule>
    <cfRule type="cellIs" dxfId="3048" priority="5422" operator="equal">
      <formula>49</formula>
    </cfRule>
    <cfRule type="cellIs" dxfId="3047" priority="5424" operator="equal">
      <formula>62</formula>
    </cfRule>
    <cfRule type="cellIs" dxfId="3046" priority="5426" operator="equal">
      <formula>54</formula>
    </cfRule>
    <cfRule type="cellIs" dxfId="3045" priority="5428" operator="equal">
      <formula>32</formula>
    </cfRule>
    <cfRule type="cellIs" dxfId="3044" priority="5429" operator="equal">
      <formula>11</formula>
    </cfRule>
  </conditionalFormatting>
  <conditionalFormatting sqref="M242:M246">
    <cfRule type="cellIs" dxfId="3043" priority="5405" operator="equal">
      <formula>0</formula>
    </cfRule>
  </conditionalFormatting>
  <conditionalFormatting sqref="K242:K246">
    <cfRule type="cellIs" dxfId="3042" priority="5410" operator="equal">
      <formula>0</formula>
    </cfRule>
  </conditionalFormatting>
  <conditionalFormatting sqref="H242:H246">
    <cfRule type="cellIs" dxfId="3041" priority="5409" operator="equal">
      <formula>"x"</formula>
    </cfRule>
  </conditionalFormatting>
  <conditionalFormatting sqref="H242:H246">
    <cfRule type="cellIs" dxfId="3040" priority="5407" operator="equal">
      <formula>"x"</formula>
    </cfRule>
    <cfRule type="cellIs" dxfId="3039" priority="5408" operator="greaterThan">
      <formula>1753</formula>
    </cfRule>
  </conditionalFormatting>
  <conditionalFormatting sqref="L242:L246">
    <cfRule type="cellIs" dxfId="3038" priority="5406" operator="equal">
      <formula>0</formula>
    </cfRule>
  </conditionalFormatting>
  <conditionalFormatting sqref="N242:N246">
    <cfRule type="cellIs" dxfId="3037" priority="5385" operator="between">
      <formula>121</formula>
      <formula>129</formula>
    </cfRule>
    <cfRule type="cellIs" dxfId="3036" priority="5387" operator="equal">
      <formula>527</formula>
    </cfRule>
    <cfRule type="cellIs" dxfId="3035" priority="5388" operator="equal">
      <formula>5212</formula>
    </cfRule>
    <cfRule type="cellIs" dxfId="3034" priority="5389" operator="equal">
      <formula>526</formula>
    </cfRule>
    <cfRule type="cellIs" dxfId="3033" priority="5391" operator="equal">
      <formula>8210</formula>
    </cfRule>
    <cfRule type="cellIs" dxfId="3032" priority="5393" operator="equal">
      <formula>7210</formula>
    </cfRule>
    <cfRule type="cellIs" dxfId="3031" priority="5395" operator="equal">
      <formula>4910</formula>
    </cfRule>
    <cfRule type="cellIs" dxfId="3030" priority="5397" operator="equal">
      <formula>6210</formula>
    </cfRule>
    <cfRule type="cellIs" dxfId="3029" priority="5399" operator="equal">
      <formula>5410</formula>
    </cfRule>
    <cfRule type="cellIs" dxfId="3028" priority="5401" operator="equal">
      <formula>3210</formula>
    </cfRule>
    <cfRule type="cellIs" dxfId="3027" priority="5404" operator="equal">
      <formula>111</formula>
    </cfRule>
  </conditionalFormatting>
  <conditionalFormatting sqref="F242:F246">
    <cfRule type="cellIs" dxfId="3026" priority="5386" operator="equal">
      <formula>12</formula>
    </cfRule>
    <cfRule type="cellIs" dxfId="3025" priority="5390" operator="equal">
      <formula>52</formula>
    </cfRule>
    <cfRule type="cellIs" dxfId="3024" priority="5392" operator="equal">
      <formula>82</formula>
    </cfRule>
    <cfRule type="cellIs" dxfId="3023" priority="5394" operator="equal">
      <formula>72</formula>
    </cfRule>
    <cfRule type="cellIs" dxfId="3022" priority="5396" operator="equal">
      <formula>49</formula>
    </cfRule>
    <cfRule type="cellIs" dxfId="3021" priority="5398" operator="equal">
      <formula>62</formula>
    </cfRule>
    <cfRule type="cellIs" dxfId="3020" priority="5400" operator="equal">
      <formula>54</formula>
    </cfRule>
    <cfRule type="cellIs" dxfId="3019" priority="5402" operator="equal">
      <formula>32</formula>
    </cfRule>
    <cfRule type="cellIs" dxfId="3018" priority="5403" operator="equal">
      <formula>11</formula>
    </cfRule>
  </conditionalFormatting>
  <conditionalFormatting sqref="M250:M254">
    <cfRule type="cellIs" dxfId="3017" priority="5379" operator="equal">
      <formula>0</formula>
    </cfRule>
  </conditionalFormatting>
  <conditionalFormatting sqref="K250:K254">
    <cfRule type="cellIs" dxfId="3016" priority="5384" operator="equal">
      <formula>0</formula>
    </cfRule>
  </conditionalFormatting>
  <conditionalFormatting sqref="H250:H254">
    <cfRule type="cellIs" dxfId="3015" priority="5383" operator="equal">
      <formula>"x"</formula>
    </cfRule>
  </conditionalFormatting>
  <conditionalFormatting sqref="H250:H254">
    <cfRule type="cellIs" dxfId="3014" priority="5381" operator="equal">
      <formula>"x"</formula>
    </cfRule>
    <cfRule type="cellIs" dxfId="3013" priority="5382" operator="greaterThan">
      <formula>1753</formula>
    </cfRule>
  </conditionalFormatting>
  <conditionalFormatting sqref="L250:L254">
    <cfRule type="cellIs" dxfId="3012" priority="5380" operator="equal">
      <formula>0</formula>
    </cfRule>
  </conditionalFormatting>
  <conditionalFormatting sqref="N250:N254">
    <cfRule type="cellIs" dxfId="3011" priority="5359" operator="between">
      <formula>121</formula>
      <formula>129</formula>
    </cfRule>
    <cfRule type="cellIs" dxfId="3010" priority="5361" operator="equal">
      <formula>527</formula>
    </cfRule>
    <cfRule type="cellIs" dxfId="3009" priority="5362" operator="equal">
      <formula>5212</formula>
    </cfRule>
    <cfRule type="cellIs" dxfId="3008" priority="5363" operator="equal">
      <formula>526</formula>
    </cfRule>
    <cfRule type="cellIs" dxfId="3007" priority="5365" operator="equal">
      <formula>8210</formula>
    </cfRule>
    <cfRule type="cellIs" dxfId="3006" priority="5367" operator="equal">
      <formula>7210</formula>
    </cfRule>
    <cfRule type="cellIs" dxfId="3005" priority="5369" operator="equal">
      <formula>4910</formula>
    </cfRule>
    <cfRule type="cellIs" dxfId="3004" priority="5371" operator="equal">
      <formula>6210</formula>
    </cfRule>
    <cfRule type="cellIs" dxfId="3003" priority="5373" operator="equal">
      <formula>5410</formula>
    </cfRule>
    <cfRule type="cellIs" dxfId="3002" priority="5375" operator="equal">
      <formula>3210</formula>
    </cfRule>
    <cfRule type="cellIs" dxfId="3001" priority="5378" operator="equal">
      <formula>111</formula>
    </cfRule>
  </conditionalFormatting>
  <conditionalFormatting sqref="F250:F254">
    <cfRule type="cellIs" dxfId="3000" priority="5360" operator="equal">
      <formula>12</formula>
    </cfRule>
    <cfRule type="cellIs" dxfId="2999" priority="5364" operator="equal">
      <formula>52</formula>
    </cfRule>
    <cfRule type="cellIs" dxfId="2998" priority="5366" operator="equal">
      <formula>82</formula>
    </cfRule>
    <cfRule type="cellIs" dxfId="2997" priority="5368" operator="equal">
      <formula>72</formula>
    </cfRule>
    <cfRule type="cellIs" dxfId="2996" priority="5370" operator="equal">
      <formula>49</formula>
    </cfRule>
    <cfRule type="cellIs" dxfId="2995" priority="5372" operator="equal">
      <formula>62</formula>
    </cfRule>
    <cfRule type="cellIs" dxfId="2994" priority="5374" operator="equal">
      <formula>54</formula>
    </cfRule>
    <cfRule type="cellIs" dxfId="2993" priority="5376" operator="equal">
      <formula>32</formula>
    </cfRule>
    <cfRule type="cellIs" dxfId="2992" priority="5377" operator="equal">
      <formula>11</formula>
    </cfRule>
  </conditionalFormatting>
  <conditionalFormatting sqref="M256:M260">
    <cfRule type="cellIs" dxfId="2991" priority="5353" operator="equal">
      <formula>0</formula>
    </cfRule>
  </conditionalFormatting>
  <conditionalFormatting sqref="K256:K260">
    <cfRule type="cellIs" dxfId="2990" priority="5358" operator="equal">
      <formula>0</formula>
    </cfRule>
  </conditionalFormatting>
  <conditionalFormatting sqref="H256:H260">
    <cfRule type="cellIs" dxfId="2989" priority="5357" operator="equal">
      <formula>"x"</formula>
    </cfRule>
  </conditionalFormatting>
  <conditionalFormatting sqref="H256:H260">
    <cfRule type="cellIs" dxfId="2988" priority="5355" operator="equal">
      <formula>"x"</formula>
    </cfRule>
    <cfRule type="cellIs" dxfId="2987" priority="5356" operator="greaterThan">
      <formula>1753</formula>
    </cfRule>
  </conditionalFormatting>
  <conditionalFormatting sqref="L256:L260">
    <cfRule type="cellIs" dxfId="2986" priority="5354" operator="equal">
      <formula>0</formula>
    </cfRule>
  </conditionalFormatting>
  <conditionalFormatting sqref="N256:N260">
    <cfRule type="cellIs" dxfId="2985" priority="5333" operator="between">
      <formula>121</formula>
      <formula>129</formula>
    </cfRule>
    <cfRule type="cellIs" dxfId="2984" priority="5335" operator="equal">
      <formula>527</formula>
    </cfRule>
    <cfRule type="cellIs" dxfId="2983" priority="5336" operator="equal">
      <formula>5212</formula>
    </cfRule>
    <cfRule type="cellIs" dxfId="2982" priority="5337" operator="equal">
      <formula>526</formula>
    </cfRule>
    <cfRule type="cellIs" dxfId="2981" priority="5339" operator="equal">
      <formula>8210</formula>
    </cfRule>
    <cfRule type="cellIs" dxfId="2980" priority="5341" operator="equal">
      <formula>7210</formula>
    </cfRule>
    <cfRule type="cellIs" dxfId="2979" priority="5343" operator="equal">
      <formula>4910</formula>
    </cfRule>
    <cfRule type="cellIs" dxfId="2978" priority="5345" operator="equal">
      <formula>6210</formula>
    </cfRule>
    <cfRule type="cellIs" dxfId="2977" priority="5347" operator="equal">
      <formula>5410</formula>
    </cfRule>
    <cfRule type="cellIs" dxfId="2976" priority="5349" operator="equal">
      <formula>3210</formula>
    </cfRule>
    <cfRule type="cellIs" dxfId="2975" priority="5352" operator="equal">
      <formula>111</formula>
    </cfRule>
  </conditionalFormatting>
  <conditionalFormatting sqref="F256:F260">
    <cfRule type="cellIs" dxfId="2974" priority="5334" operator="equal">
      <formula>12</formula>
    </cfRule>
    <cfRule type="cellIs" dxfId="2973" priority="5338" operator="equal">
      <formula>52</formula>
    </cfRule>
    <cfRule type="cellIs" dxfId="2972" priority="5340" operator="equal">
      <formula>82</formula>
    </cfRule>
    <cfRule type="cellIs" dxfId="2971" priority="5342" operator="equal">
      <formula>72</formula>
    </cfRule>
    <cfRule type="cellIs" dxfId="2970" priority="5344" operator="equal">
      <formula>49</formula>
    </cfRule>
    <cfRule type="cellIs" dxfId="2969" priority="5346" operator="equal">
      <formula>62</formula>
    </cfRule>
    <cfRule type="cellIs" dxfId="2968" priority="5348" operator="equal">
      <formula>54</formula>
    </cfRule>
    <cfRule type="cellIs" dxfId="2967" priority="5350" operator="equal">
      <formula>32</formula>
    </cfRule>
    <cfRule type="cellIs" dxfId="2966" priority="5351" operator="equal">
      <formula>11</formula>
    </cfRule>
  </conditionalFormatting>
  <conditionalFormatting sqref="M262:M266">
    <cfRule type="cellIs" dxfId="2965" priority="5327" operator="equal">
      <formula>0</formula>
    </cfRule>
  </conditionalFormatting>
  <conditionalFormatting sqref="K262:K266">
    <cfRule type="cellIs" dxfId="2964" priority="5332" operator="equal">
      <formula>0</formula>
    </cfRule>
  </conditionalFormatting>
  <conditionalFormatting sqref="H262:H266">
    <cfRule type="cellIs" dxfId="2963" priority="5331" operator="equal">
      <formula>"x"</formula>
    </cfRule>
  </conditionalFormatting>
  <conditionalFormatting sqref="H262:H266">
    <cfRule type="cellIs" dxfId="2962" priority="5329" operator="equal">
      <formula>"x"</formula>
    </cfRule>
    <cfRule type="cellIs" dxfId="2961" priority="5330" operator="greaterThan">
      <formula>1753</formula>
    </cfRule>
  </conditionalFormatting>
  <conditionalFormatting sqref="L262:L266">
    <cfRule type="cellIs" dxfId="2960" priority="5328" operator="equal">
      <formula>0</formula>
    </cfRule>
  </conditionalFormatting>
  <conditionalFormatting sqref="N262:N266">
    <cfRule type="cellIs" dxfId="2959" priority="5307" operator="between">
      <formula>121</formula>
      <formula>129</formula>
    </cfRule>
    <cfRule type="cellIs" dxfId="2958" priority="5309" operator="equal">
      <formula>527</formula>
    </cfRule>
    <cfRule type="cellIs" dxfId="2957" priority="5310" operator="equal">
      <formula>5212</formula>
    </cfRule>
    <cfRule type="cellIs" dxfId="2956" priority="5311" operator="equal">
      <formula>526</formula>
    </cfRule>
    <cfRule type="cellIs" dxfId="2955" priority="5313" operator="equal">
      <formula>8210</formula>
    </cfRule>
    <cfRule type="cellIs" dxfId="2954" priority="5315" operator="equal">
      <formula>7210</formula>
    </cfRule>
    <cfRule type="cellIs" dxfId="2953" priority="5317" operator="equal">
      <formula>4910</formula>
    </cfRule>
    <cfRule type="cellIs" dxfId="2952" priority="5319" operator="equal">
      <formula>6210</formula>
    </cfRule>
    <cfRule type="cellIs" dxfId="2951" priority="5321" operator="equal">
      <formula>5410</formula>
    </cfRule>
    <cfRule type="cellIs" dxfId="2950" priority="5323" operator="equal">
      <formula>3210</formula>
    </cfRule>
    <cfRule type="cellIs" dxfId="2949" priority="5326" operator="equal">
      <formula>111</formula>
    </cfRule>
  </conditionalFormatting>
  <conditionalFormatting sqref="F262:F266">
    <cfRule type="cellIs" dxfId="2948" priority="5308" operator="equal">
      <formula>12</formula>
    </cfRule>
    <cfRule type="cellIs" dxfId="2947" priority="5312" operator="equal">
      <formula>52</formula>
    </cfRule>
    <cfRule type="cellIs" dxfId="2946" priority="5314" operator="equal">
      <formula>82</formula>
    </cfRule>
    <cfRule type="cellIs" dxfId="2945" priority="5316" operator="equal">
      <formula>72</formula>
    </cfRule>
    <cfRule type="cellIs" dxfId="2944" priority="5318" operator="equal">
      <formula>49</formula>
    </cfRule>
    <cfRule type="cellIs" dxfId="2943" priority="5320" operator="equal">
      <formula>62</formula>
    </cfRule>
    <cfRule type="cellIs" dxfId="2942" priority="5322" operator="equal">
      <formula>54</formula>
    </cfRule>
    <cfRule type="cellIs" dxfId="2941" priority="5324" operator="equal">
      <formula>32</formula>
    </cfRule>
    <cfRule type="cellIs" dxfId="2940" priority="5325" operator="equal">
      <formula>11</formula>
    </cfRule>
  </conditionalFormatting>
  <conditionalFormatting sqref="M268:M272">
    <cfRule type="cellIs" dxfId="2939" priority="5301" operator="equal">
      <formula>0</formula>
    </cfRule>
  </conditionalFormatting>
  <conditionalFormatting sqref="K268:K272">
    <cfRule type="cellIs" dxfId="2938" priority="5306" operator="equal">
      <formula>0</formula>
    </cfRule>
  </conditionalFormatting>
  <conditionalFormatting sqref="H268:H272">
    <cfRule type="cellIs" dxfId="2937" priority="5305" operator="equal">
      <formula>"x"</formula>
    </cfRule>
  </conditionalFormatting>
  <conditionalFormatting sqref="H268:H272">
    <cfRule type="cellIs" dxfId="2936" priority="5303" operator="equal">
      <formula>"x"</formula>
    </cfRule>
    <cfRule type="cellIs" dxfId="2935" priority="5304" operator="greaterThan">
      <formula>1753</formula>
    </cfRule>
  </conditionalFormatting>
  <conditionalFormatting sqref="L268:L272">
    <cfRule type="cellIs" dxfId="2934" priority="5302" operator="equal">
      <formula>0</formula>
    </cfRule>
  </conditionalFormatting>
  <conditionalFormatting sqref="N268:N272">
    <cfRule type="cellIs" dxfId="2933" priority="5281" operator="between">
      <formula>121</formula>
      <formula>129</formula>
    </cfRule>
    <cfRule type="cellIs" dxfId="2932" priority="5283" operator="equal">
      <formula>527</formula>
    </cfRule>
    <cfRule type="cellIs" dxfId="2931" priority="5284" operator="equal">
      <formula>5212</formula>
    </cfRule>
    <cfRule type="cellIs" dxfId="2930" priority="5285" operator="equal">
      <formula>526</formula>
    </cfRule>
    <cfRule type="cellIs" dxfId="2929" priority="5287" operator="equal">
      <formula>8210</formula>
    </cfRule>
    <cfRule type="cellIs" dxfId="2928" priority="5289" operator="equal">
      <formula>7210</formula>
    </cfRule>
    <cfRule type="cellIs" dxfId="2927" priority="5291" operator="equal">
      <formula>4910</formula>
    </cfRule>
    <cfRule type="cellIs" dxfId="2926" priority="5293" operator="equal">
      <formula>6210</formula>
    </cfRule>
    <cfRule type="cellIs" dxfId="2925" priority="5295" operator="equal">
      <formula>5410</formula>
    </cfRule>
    <cfRule type="cellIs" dxfId="2924" priority="5297" operator="equal">
      <formula>3210</formula>
    </cfRule>
    <cfRule type="cellIs" dxfId="2923" priority="5300" operator="equal">
      <formula>111</formula>
    </cfRule>
  </conditionalFormatting>
  <conditionalFormatting sqref="F268:F272">
    <cfRule type="cellIs" dxfId="2922" priority="5282" operator="equal">
      <formula>12</formula>
    </cfRule>
    <cfRule type="cellIs" dxfId="2921" priority="5286" operator="equal">
      <formula>52</formula>
    </cfRule>
    <cfRule type="cellIs" dxfId="2920" priority="5288" operator="equal">
      <formula>82</formula>
    </cfRule>
    <cfRule type="cellIs" dxfId="2919" priority="5290" operator="equal">
      <formula>72</formula>
    </cfRule>
    <cfRule type="cellIs" dxfId="2918" priority="5292" operator="equal">
      <formula>49</formula>
    </cfRule>
    <cfRule type="cellIs" dxfId="2917" priority="5294" operator="equal">
      <formula>62</formula>
    </cfRule>
    <cfRule type="cellIs" dxfId="2916" priority="5296" operator="equal">
      <formula>54</formula>
    </cfRule>
    <cfRule type="cellIs" dxfId="2915" priority="5298" operator="equal">
      <formula>32</formula>
    </cfRule>
    <cfRule type="cellIs" dxfId="2914" priority="5299" operator="equal">
      <formula>11</formula>
    </cfRule>
  </conditionalFormatting>
  <conditionalFormatting sqref="M275:M279">
    <cfRule type="cellIs" dxfId="2913" priority="5275" operator="equal">
      <formula>0</formula>
    </cfRule>
  </conditionalFormatting>
  <conditionalFormatting sqref="K275:K279">
    <cfRule type="cellIs" dxfId="2912" priority="5280" operator="equal">
      <formula>0</formula>
    </cfRule>
  </conditionalFormatting>
  <conditionalFormatting sqref="H275:H279">
    <cfRule type="cellIs" dxfId="2911" priority="5279" operator="equal">
      <formula>"x"</formula>
    </cfRule>
  </conditionalFormatting>
  <conditionalFormatting sqref="H275:H279">
    <cfRule type="cellIs" dxfId="2910" priority="5277" operator="equal">
      <formula>"x"</formula>
    </cfRule>
    <cfRule type="cellIs" dxfId="2909" priority="5278" operator="greaterThan">
      <formula>1753</formula>
    </cfRule>
  </conditionalFormatting>
  <conditionalFormatting sqref="L275:L279">
    <cfRule type="cellIs" dxfId="2908" priority="5276" operator="equal">
      <formula>0</formula>
    </cfRule>
  </conditionalFormatting>
  <conditionalFormatting sqref="N275:N279">
    <cfRule type="cellIs" dxfId="2907" priority="5255" operator="between">
      <formula>121</formula>
      <formula>129</formula>
    </cfRule>
    <cfRule type="cellIs" dxfId="2906" priority="5257" operator="equal">
      <formula>527</formula>
    </cfRule>
    <cfRule type="cellIs" dxfId="2905" priority="5258" operator="equal">
      <formula>5212</formula>
    </cfRule>
    <cfRule type="cellIs" dxfId="2904" priority="5259" operator="equal">
      <formula>526</formula>
    </cfRule>
    <cfRule type="cellIs" dxfId="2903" priority="5261" operator="equal">
      <formula>8210</formula>
    </cfRule>
    <cfRule type="cellIs" dxfId="2902" priority="5263" operator="equal">
      <formula>7210</formula>
    </cfRule>
    <cfRule type="cellIs" dxfId="2901" priority="5265" operator="equal">
      <formula>4910</formula>
    </cfRule>
    <cfRule type="cellIs" dxfId="2900" priority="5267" operator="equal">
      <formula>6210</formula>
    </cfRule>
    <cfRule type="cellIs" dxfId="2899" priority="5269" operator="equal">
      <formula>5410</formula>
    </cfRule>
    <cfRule type="cellIs" dxfId="2898" priority="5271" operator="equal">
      <formula>3210</formula>
    </cfRule>
    <cfRule type="cellIs" dxfId="2897" priority="5274" operator="equal">
      <formula>111</formula>
    </cfRule>
  </conditionalFormatting>
  <conditionalFormatting sqref="F275:F279">
    <cfRule type="cellIs" dxfId="2896" priority="5256" operator="equal">
      <formula>12</formula>
    </cfRule>
    <cfRule type="cellIs" dxfId="2895" priority="5260" operator="equal">
      <formula>52</formula>
    </cfRule>
    <cfRule type="cellIs" dxfId="2894" priority="5262" operator="equal">
      <formula>82</formula>
    </cfRule>
    <cfRule type="cellIs" dxfId="2893" priority="5264" operator="equal">
      <formula>72</formula>
    </cfRule>
    <cfRule type="cellIs" dxfId="2892" priority="5266" operator="equal">
      <formula>49</formula>
    </cfRule>
    <cfRule type="cellIs" dxfId="2891" priority="5268" operator="equal">
      <formula>62</formula>
    </cfRule>
    <cfRule type="cellIs" dxfId="2890" priority="5270" operator="equal">
      <formula>54</formula>
    </cfRule>
    <cfRule type="cellIs" dxfId="2889" priority="5272" operator="equal">
      <formula>32</formula>
    </cfRule>
    <cfRule type="cellIs" dxfId="2888" priority="5273" operator="equal">
      <formula>11</formula>
    </cfRule>
  </conditionalFormatting>
  <conditionalFormatting sqref="M281:M285">
    <cfRule type="cellIs" dxfId="2887" priority="5249" operator="equal">
      <formula>0</formula>
    </cfRule>
  </conditionalFormatting>
  <conditionalFormatting sqref="K281:K285">
    <cfRule type="cellIs" dxfId="2886" priority="5254" operator="equal">
      <formula>0</formula>
    </cfRule>
  </conditionalFormatting>
  <conditionalFormatting sqref="H281:H285">
    <cfRule type="cellIs" dxfId="2885" priority="5253" operator="equal">
      <formula>"x"</formula>
    </cfRule>
  </conditionalFormatting>
  <conditionalFormatting sqref="H281:H285">
    <cfRule type="cellIs" dxfId="2884" priority="5251" operator="equal">
      <formula>"x"</formula>
    </cfRule>
    <cfRule type="cellIs" dxfId="2883" priority="5252" operator="greaterThan">
      <formula>1753</formula>
    </cfRule>
  </conditionalFormatting>
  <conditionalFormatting sqref="L281:L285">
    <cfRule type="cellIs" dxfId="2882" priority="5250" operator="equal">
      <formula>0</formula>
    </cfRule>
  </conditionalFormatting>
  <conditionalFormatting sqref="N281:N285">
    <cfRule type="cellIs" dxfId="2881" priority="5229" operator="between">
      <formula>121</formula>
      <formula>129</formula>
    </cfRule>
    <cfRule type="cellIs" dxfId="2880" priority="5231" operator="equal">
      <formula>527</formula>
    </cfRule>
    <cfRule type="cellIs" dxfId="2879" priority="5232" operator="equal">
      <formula>5212</formula>
    </cfRule>
    <cfRule type="cellIs" dxfId="2878" priority="5233" operator="equal">
      <formula>526</formula>
    </cfRule>
    <cfRule type="cellIs" dxfId="2877" priority="5235" operator="equal">
      <formula>8210</formula>
    </cfRule>
    <cfRule type="cellIs" dxfId="2876" priority="5237" operator="equal">
      <formula>7210</formula>
    </cfRule>
    <cfRule type="cellIs" dxfId="2875" priority="5239" operator="equal">
      <formula>4910</formula>
    </cfRule>
    <cfRule type="cellIs" dxfId="2874" priority="5241" operator="equal">
      <formula>6210</formula>
    </cfRule>
    <cfRule type="cellIs" dxfId="2873" priority="5243" operator="equal">
      <formula>5410</formula>
    </cfRule>
    <cfRule type="cellIs" dxfId="2872" priority="5245" operator="equal">
      <formula>3210</formula>
    </cfRule>
    <cfRule type="cellIs" dxfId="2871" priority="5248" operator="equal">
      <formula>111</formula>
    </cfRule>
  </conditionalFormatting>
  <conditionalFormatting sqref="F281:F285">
    <cfRule type="cellIs" dxfId="2870" priority="5230" operator="equal">
      <formula>12</formula>
    </cfRule>
    <cfRule type="cellIs" dxfId="2869" priority="5234" operator="equal">
      <formula>52</formula>
    </cfRule>
    <cfRule type="cellIs" dxfId="2868" priority="5236" operator="equal">
      <formula>82</formula>
    </cfRule>
    <cfRule type="cellIs" dxfId="2867" priority="5238" operator="equal">
      <formula>72</formula>
    </cfRule>
    <cfRule type="cellIs" dxfId="2866" priority="5240" operator="equal">
      <formula>49</formula>
    </cfRule>
    <cfRule type="cellIs" dxfId="2865" priority="5242" operator="equal">
      <formula>62</formula>
    </cfRule>
    <cfRule type="cellIs" dxfId="2864" priority="5244" operator="equal">
      <formula>54</formula>
    </cfRule>
    <cfRule type="cellIs" dxfId="2863" priority="5246" operator="equal">
      <formula>32</formula>
    </cfRule>
    <cfRule type="cellIs" dxfId="2862" priority="5247" operator="equal">
      <formula>11</formula>
    </cfRule>
  </conditionalFormatting>
  <conditionalFormatting sqref="M287:M291">
    <cfRule type="cellIs" dxfId="2861" priority="5223" operator="equal">
      <formula>0</formula>
    </cfRule>
  </conditionalFormatting>
  <conditionalFormatting sqref="K287:K291">
    <cfRule type="cellIs" dxfId="2860" priority="5228" operator="equal">
      <formula>0</formula>
    </cfRule>
  </conditionalFormatting>
  <conditionalFormatting sqref="H287:H291">
    <cfRule type="cellIs" dxfId="2859" priority="5227" operator="equal">
      <formula>"x"</formula>
    </cfRule>
  </conditionalFormatting>
  <conditionalFormatting sqref="H287:H291">
    <cfRule type="cellIs" dxfId="2858" priority="5225" operator="equal">
      <formula>"x"</formula>
    </cfRule>
    <cfRule type="cellIs" dxfId="2857" priority="5226" operator="greaterThan">
      <formula>1753</formula>
    </cfRule>
  </conditionalFormatting>
  <conditionalFormatting sqref="L287:L291">
    <cfRule type="cellIs" dxfId="2856" priority="5224" operator="equal">
      <formula>0</formula>
    </cfRule>
  </conditionalFormatting>
  <conditionalFormatting sqref="N287:N291">
    <cfRule type="cellIs" dxfId="2855" priority="5203" operator="between">
      <formula>121</formula>
      <formula>129</formula>
    </cfRule>
    <cfRule type="cellIs" dxfId="2854" priority="5205" operator="equal">
      <formula>527</formula>
    </cfRule>
    <cfRule type="cellIs" dxfId="2853" priority="5206" operator="equal">
      <formula>5212</formula>
    </cfRule>
    <cfRule type="cellIs" dxfId="2852" priority="5207" operator="equal">
      <formula>526</formula>
    </cfRule>
    <cfRule type="cellIs" dxfId="2851" priority="5209" operator="equal">
      <formula>8210</formula>
    </cfRule>
    <cfRule type="cellIs" dxfId="2850" priority="5211" operator="equal">
      <formula>7210</formula>
    </cfRule>
    <cfRule type="cellIs" dxfId="2849" priority="5213" operator="equal">
      <formula>4910</formula>
    </cfRule>
    <cfRule type="cellIs" dxfId="2848" priority="5215" operator="equal">
      <formula>6210</formula>
    </cfRule>
    <cfRule type="cellIs" dxfId="2847" priority="5217" operator="equal">
      <formula>5410</formula>
    </cfRule>
    <cfRule type="cellIs" dxfId="2846" priority="5219" operator="equal">
      <formula>3210</formula>
    </cfRule>
    <cfRule type="cellIs" dxfId="2845" priority="5222" operator="equal">
      <formula>111</formula>
    </cfRule>
  </conditionalFormatting>
  <conditionalFormatting sqref="F287:F291">
    <cfRule type="cellIs" dxfId="2844" priority="5204" operator="equal">
      <formula>12</formula>
    </cfRule>
    <cfRule type="cellIs" dxfId="2843" priority="5208" operator="equal">
      <formula>52</formula>
    </cfRule>
    <cfRule type="cellIs" dxfId="2842" priority="5210" operator="equal">
      <formula>82</formula>
    </cfRule>
    <cfRule type="cellIs" dxfId="2841" priority="5212" operator="equal">
      <formula>72</formula>
    </cfRule>
    <cfRule type="cellIs" dxfId="2840" priority="5214" operator="equal">
      <formula>49</formula>
    </cfRule>
    <cfRule type="cellIs" dxfId="2839" priority="5216" operator="equal">
      <formula>62</formula>
    </cfRule>
    <cfRule type="cellIs" dxfId="2838" priority="5218" operator="equal">
      <formula>54</formula>
    </cfRule>
    <cfRule type="cellIs" dxfId="2837" priority="5220" operator="equal">
      <formula>32</formula>
    </cfRule>
    <cfRule type="cellIs" dxfId="2836" priority="5221" operator="equal">
      <formula>11</formula>
    </cfRule>
  </conditionalFormatting>
  <conditionalFormatting sqref="M293:M297">
    <cfRule type="cellIs" dxfId="2835" priority="5197" operator="equal">
      <formula>0</formula>
    </cfRule>
  </conditionalFormatting>
  <conditionalFormatting sqref="K293:K297">
    <cfRule type="cellIs" dxfId="2834" priority="5202" operator="equal">
      <formula>0</formula>
    </cfRule>
  </conditionalFormatting>
  <conditionalFormatting sqref="H293:H297">
    <cfRule type="cellIs" dxfId="2833" priority="5201" operator="equal">
      <formula>"x"</formula>
    </cfRule>
  </conditionalFormatting>
  <conditionalFormatting sqref="H293:H297">
    <cfRule type="cellIs" dxfId="2832" priority="5199" operator="equal">
      <formula>"x"</formula>
    </cfRule>
    <cfRule type="cellIs" dxfId="2831" priority="5200" operator="greaterThan">
      <formula>1753</formula>
    </cfRule>
  </conditionalFormatting>
  <conditionalFormatting sqref="L293:L297">
    <cfRule type="cellIs" dxfId="2830" priority="5198" operator="equal">
      <formula>0</formula>
    </cfRule>
  </conditionalFormatting>
  <conditionalFormatting sqref="N293:N297">
    <cfRule type="cellIs" dxfId="2829" priority="5177" operator="between">
      <formula>121</formula>
      <formula>129</formula>
    </cfRule>
    <cfRule type="cellIs" dxfId="2828" priority="5179" operator="equal">
      <formula>527</formula>
    </cfRule>
    <cfRule type="cellIs" dxfId="2827" priority="5180" operator="equal">
      <formula>5212</formula>
    </cfRule>
    <cfRule type="cellIs" dxfId="2826" priority="5181" operator="equal">
      <formula>526</formula>
    </cfRule>
    <cfRule type="cellIs" dxfId="2825" priority="5183" operator="equal">
      <formula>8210</formula>
    </cfRule>
    <cfRule type="cellIs" dxfId="2824" priority="5185" operator="equal">
      <formula>7210</formula>
    </cfRule>
    <cfRule type="cellIs" dxfId="2823" priority="5187" operator="equal">
      <formula>4910</formula>
    </cfRule>
    <cfRule type="cellIs" dxfId="2822" priority="5189" operator="equal">
      <formula>6210</formula>
    </cfRule>
    <cfRule type="cellIs" dxfId="2821" priority="5191" operator="equal">
      <formula>5410</formula>
    </cfRule>
    <cfRule type="cellIs" dxfId="2820" priority="5193" operator="equal">
      <formula>3210</formula>
    </cfRule>
    <cfRule type="cellIs" dxfId="2819" priority="5196" operator="equal">
      <formula>111</formula>
    </cfRule>
  </conditionalFormatting>
  <conditionalFormatting sqref="F293:F297">
    <cfRule type="cellIs" dxfId="2818" priority="5178" operator="equal">
      <formula>12</formula>
    </cfRule>
    <cfRule type="cellIs" dxfId="2817" priority="5182" operator="equal">
      <formula>52</formula>
    </cfRule>
    <cfRule type="cellIs" dxfId="2816" priority="5184" operator="equal">
      <formula>82</formula>
    </cfRule>
    <cfRule type="cellIs" dxfId="2815" priority="5186" operator="equal">
      <formula>72</formula>
    </cfRule>
    <cfRule type="cellIs" dxfId="2814" priority="5188" operator="equal">
      <formula>49</formula>
    </cfRule>
    <cfRule type="cellIs" dxfId="2813" priority="5190" operator="equal">
      <formula>62</formula>
    </cfRule>
    <cfRule type="cellIs" dxfId="2812" priority="5192" operator="equal">
      <formula>54</formula>
    </cfRule>
    <cfRule type="cellIs" dxfId="2811" priority="5194" operator="equal">
      <formula>32</formula>
    </cfRule>
    <cfRule type="cellIs" dxfId="2810" priority="5195" operator="equal">
      <formula>11</formula>
    </cfRule>
  </conditionalFormatting>
  <conditionalFormatting sqref="M299:M303">
    <cfRule type="cellIs" dxfId="2809" priority="5171" operator="equal">
      <formula>0</formula>
    </cfRule>
  </conditionalFormatting>
  <conditionalFormatting sqref="K299:K303">
    <cfRule type="cellIs" dxfId="2808" priority="5176" operator="equal">
      <formula>0</formula>
    </cfRule>
  </conditionalFormatting>
  <conditionalFormatting sqref="H299:H303">
    <cfRule type="cellIs" dxfId="2807" priority="5175" operator="equal">
      <formula>"x"</formula>
    </cfRule>
  </conditionalFormatting>
  <conditionalFormatting sqref="H299:H303">
    <cfRule type="cellIs" dxfId="2806" priority="5173" operator="equal">
      <formula>"x"</formula>
    </cfRule>
    <cfRule type="cellIs" dxfId="2805" priority="5174" operator="greaterThan">
      <formula>1753</formula>
    </cfRule>
  </conditionalFormatting>
  <conditionalFormatting sqref="L299:L303">
    <cfRule type="cellIs" dxfId="2804" priority="5172" operator="equal">
      <formula>0</formula>
    </cfRule>
  </conditionalFormatting>
  <conditionalFormatting sqref="N299:N303">
    <cfRule type="cellIs" dxfId="2803" priority="5151" operator="between">
      <formula>121</formula>
      <formula>129</formula>
    </cfRule>
    <cfRule type="cellIs" dxfId="2802" priority="5153" operator="equal">
      <formula>527</formula>
    </cfRule>
    <cfRule type="cellIs" dxfId="2801" priority="5154" operator="equal">
      <formula>5212</formula>
    </cfRule>
    <cfRule type="cellIs" dxfId="2800" priority="5155" operator="equal">
      <formula>526</formula>
    </cfRule>
    <cfRule type="cellIs" dxfId="2799" priority="5157" operator="equal">
      <formula>8210</formula>
    </cfRule>
    <cfRule type="cellIs" dxfId="2798" priority="5159" operator="equal">
      <formula>7210</formula>
    </cfRule>
    <cfRule type="cellIs" dxfId="2797" priority="5161" operator="equal">
      <formula>4910</formula>
    </cfRule>
    <cfRule type="cellIs" dxfId="2796" priority="5163" operator="equal">
      <formula>6210</formula>
    </cfRule>
    <cfRule type="cellIs" dxfId="2795" priority="5165" operator="equal">
      <formula>5410</formula>
    </cfRule>
    <cfRule type="cellIs" dxfId="2794" priority="5167" operator="equal">
      <formula>3210</formula>
    </cfRule>
    <cfRule type="cellIs" dxfId="2793" priority="5170" operator="equal">
      <formula>111</formula>
    </cfRule>
  </conditionalFormatting>
  <conditionalFormatting sqref="F299:F303">
    <cfRule type="cellIs" dxfId="2792" priority="5152" operator="equal">
      <formula>12</formula>
    </cfRule>
    <cfRule type="cellIs" dxfId="2791" priority="5156" operator="equal">
      <formula>52</formula>
    </cfRule>
    <cfRule type="cellIs" dxfId="2790" priority="5158" operator="equal">
      <formula>82</formula>
    </cfRule>
    <cfRule type="cellIs" dxfId="2789" priority="5160" operator="equal">
      <formula>72</formula>
    </cfRule>
    <cfRule type="cellIs" dxfId="2788" priority="5162" operator="equal">
      <formula>49</formula>
    </cfRule>
    <cfRule type="cellIs" dxfId="2787" priority="5164" operator="equal">
      <formula>62</formula>
    </cfRule>
    <cfRule type="cellIs" dxfId="2786" priority="5166" operator="equal">
      <formula>54</formula>
    </cfRule>
    <cfRule type="cellIs" dxfId="2785" priority="5168" operator="equal">
      <formula>32</formula>
    </cfRule>
    <cfRule type="cellIs" dxfId="2784" priority="5169" operator="equal">
      <formula>11</formula>
    </cfRule>
  </conditionalFormatting>
  <conditionalFormatting sqref="M305:M309">
    <cfRule type="cellIs" dxfId="2783" priority="5145" operator="equal">
      <formula>0</formula>
    </cfRule>
  </conditionalFormatting>
  <conditionalFormatting sqref="K305:K309">
    <cfRule type="cellIs" dxfId="2782" priority="5150" operator="equal">
      <formula>0</formula>
    </cfRule>
  </conditionalFormatting>
  <conditionalFormatting sqref="H305:H309">
    <cfRule type="cellIs" dxfId="2781" priority="5149" operator="equal">
      <formula>"x"</formula>
    </cfRule>
  </conditionalFormatting>
  <conditionalFormatting sqref="H305:H309">
    <cfRule type="cellIs" dxfId="2780" priority="5147" operator="equal">
      <formula>"x"</formula>
    </cfRule>
    <cfRule type="cellIs" dxfId="2779" priority="5148" operator="greaterThan">
      <formula>1753</formula>
    </cfRule>
  </conditionalFormatting>
  <conditionalFormatting sqref="L305:L309">
    <cfRule type="cellIs" dxfId="2778" priority="5146" operator="equal">
      <formula>0</formula>
    </cfRule>
  </conditionalFormatting>
  <conditionalFormatting sqref="N305:N309">
    <cfRule type="cellIs" dxfId="2777" priority="5125" operator="between">
      <formula>121</formula>
      <formula>129</formula>
    </cfRule>
    <cfRule type="cellIs" dxfId="2776" priority="5127" operator="equal">
      <formula>527</formula>
    </cfRule>
    <cfRule type="cellIs" dxfId="2775" priority="5128" operator="equal">
      <formula>5212</formula>
    </cfRule>
    <cfRule type="cellIs" dxfId="2774" priority="5129" operator="equal">
      <formula>526</formula>
    </cfRule>
    <cfRule type="cellIs" dxfId="2773" priority="5131" operator="equal">
      <formula>8210</formula>
    </cfRule>
    <cfRule type="cellIs" dxfId="2772" priority="5133" operator="equal">
      <formula>7210</formula>
    </cfRule>
    <cfRule type="cellIs" dxfId="2771" priority="5135" operator="equal">
      <formula>4910</formula>
    </cfRule>
    <cfRule type="cellIs" dxfId="2770" priority="5137" operator="equal">
      <formula>6210</formula>
    </cfRule>
    <cfRule type="cellIs" dxfId="2769" priority="5139" operator="equal">
      <formula>5410</formula>
    </cfRule>
    <cfRule type="cellIs" dxfId="2768" priority="5141" operator="equal">
      <formula>3210</formula>
    </cfRule>
    <cfRule type="cellIs" dxfId="2767" priority="5144" operator="equal">
      <formula>111</formula>
    </cfRule>
  </conditionalFormatting>
  <conditionalFormatting sqref="F305:F309">
    <cfRule type="cellIs" dxfId="2766" priority="5126" operator="equal">
      <formula>12</formula>
    </cfRule>
    <cfRule type="cellIs" dxfId="2765" priority="5130" operator="equal">
      <formula>52</formula>
    </cfRule>
    <cfRule type="cellIs" dxfId="2764" priority="5132" operator="equal">
      <formula>82</formula>
    </cfRule>
    <cfRule type="cellIs" dxfId="2763" priority="5134" operator="equal">
      <formula>72</formula>
    </cfRule>
    <cfRule type="cellIs" dxfId="2762" priority="5136" operator="equal">
      <formula>49</formula>
    </cfRule>
    <cfRule type="cellIs" dxfId="2761" priority="5138" operator="equal">
      <formula>62</formula>
    </cfRule>
    <cfRule type="cellIs" dxfId="2760" priority="5140" operator="equal">
      <formula>54</formula>
    </cfRule>
    <cfRule type="cellIs" dxfId="2759" priority="5142" operator="equal">
      <formula>32</formula>
    </cfRule>
    <cfRule type="cellIs" dxfId="2758" priority="5143" operator="equal">
      <formula>11</formula>
    </cfRule>
  </conditionalFormatting>
  <conditionalFormatting sqref="M312:M316">
    <cfRule type="cellIs" dxfId="2757" priority="5119" operator="equal">
      <formula>0</formula>
    </cfRule>
  </conditionalFormatting>
  <conditionalFormatting sqref="K312:K316">
    <cfRule type="cellIs" dxfId="2756" priority="5124" operator="equal">
      <formula>0</formula>
    </cfRule>
  </conditionalFormatting>
  <conditionalFormatting sqref="H312:H316">
    <cfRule type="cellIs" dxfId="2755" priority="5123" operator="equal">
      <formula>"x"</formula>
    </cfRule>
  </conditionalFormatting>
  <conditionalFormatting sqref="H312:H316">
    <cfRule type="cellIs" dxfId="2754" priority="5121" operator="equal">
      <formula>"x"</formula>
    </cfRule>
    <cfRule type="cellIs" dxfId="2753" priority="5122" operator="greaterThan">
      <formula>1753</formula>
    </cfRule>
  </conditionalFormatting>
  <conditionalFormatting sqref="L312:L316">
    <cfRule type="cellIs" dxfId="2752" priority="5120" operator="equal">
      <formula>0</formula>
    </cfRule>
  </conditionalFormatting>
  <conditionalFormatting sqref="N312:N316">
    <cfRule type="cellIs" dxfId="2751" priority="5099" operator="between">
      <formula>121</formula>
      <formula>129</formula>
    </cfRule>
    <cfRule type="cellIs" dxfId="2750" priority="5101" operator="equal">
      <formula>527</formula>
    </cfRule>
    <cfRule type="cellIs" dxfId="2749" priority="5102" operator="equal">
      <formula>5212</formula>
    </cfRule>
    <cfRule type="cellIs" dxfId="2748" priority="5103" operator="equal">
      <formula>526</formula>
    </cfRule>
    <cfRule type="cellIs" dxfId="2747" priority="5105" operator="equal">
      <formula>8210</formula>
    </cfRule>
    <cfRule type="cellIs" dxfId="2746" priority="5107" operator="equal">
      <formula>7210</formula>
    </cfRule>
    <cfRule type="cellIs" dxfId="2745" priority="5109" operator="equal">
      <formula>4910</formula>
    </cfRule>
    <cfRule type="cellIs" dxfId="2744" priority="5111" operator="equal">
      <formula>6210</formula>
    </cfRule>
    <cfRule type="cellIs" dxfId="2743" priority="5113" operator="equal">
      <formula>5410</formula>
    </cfRule>
    <cfRule type="cellIs" dxfId="2742" priority="5115" operator="equal">
      <formula>3210</formula>
    </cfRule>
    <cfRule type="cellIs" dxfId="2741" priority="5118" operator="equal">
      <formula>111</formula>
    </cfRule>
  </conditionalFormatting>
  <conditionalFormatting sqref="F312:F316">
    <cfRule type="cellIs" dxfId="2740" priority="5100" operator="equal">
      <formula>12</formula>
    </cfRule>
    <cfRule type="cellIs" dxfId="2739" priority="5104" operator="equal">
      <formula>52</formula>
    </cfRule>
    <cfRule type="cellIs" dxfId="2738" priority="5106" operator="equal">
      <formula>82</formula>
    </cfRule>
    <cfRule type="cellIs" dxfId="2737" priority="5108" operator="equal">
      <formula>72</formula>
    </cfRule>
    <cfRule type="cellIs" dxfId="2736" priority="5110" operator="equal">
      <formula>49</formula>
    </cfRule>
    <cfRule type="cellIs" dxfId="2735" priority="5112" operator="equal">
      <formula>62</formula>
    </cfRule>
    <cfRule type="cellIs" dxfId="2734" priority="5114" operator="equal">
      <formula>54</formula>
    </cfRule>
    <cfRule type="cellIs" dxfId="2733" priority="5116" operator="equal">
      <formula>32</formula>
    </cfRule>
    <cfRule type="cellIs" dxfId="2732" priority="5117" operator="equal">
      <formula>11</formula>
    </cfRule>
  </conditionalFormatting>
  <conditionalFormatting sqref="M318:M322">
    <cfRule type="cellIs" dxfId="2731" priority="5093" operator="equal">
      <formula>0</formula>
    </cfRule>
  </conditionalFormatting>
  <conditionalFormatting sqref="K318:K322">
    <cfRule type="cellIs" dxfId="2730" priority="5098" operator="equal">
      <formula>0</formula>
    </cfRule>
  </conditionalFormatting>
  <conditionalFormatting sqref="H318:H322">
    <cfRule type="cellIs" dxfId="2729" priority="5097" operator="equal">
      <formula>"x"</formula>
    </cfRule>
  </conditionalFormatting>
  <conditionalFormatting sqref="H318:H322">
    <cfRule type="cellIs" dxfId="2728" priority="5095" operator="equal">
      <formula>"x"</formula>
    </cfRule>
    <cfRule type="cellIs" dxfId="2727" priority="5096" operator="greaterThan">
      <formula>1753</formula>
    </cfRule>
  </conditionalFormatting>
  <conditionalFormatting sqref="L318:L322">
    <cfRule type="cellIs" dxfId="2726" priority="5094" operator="equal">
      <formula>0</formula>
    </cfRule>
  </conditionalFormatting>
  <conditionalFormatting sqref="N318:N322">
    <cfRule type="cellIs" dxfId="2725" priority="5073" operator="between">
      <formula>121</formula>
      <formula>129</formula>
    </cfRule>
    <cfRule type="cellIs" dxfId="2724" priority="5075" operator="equal">
      <formula>527</formula>
    </cfRule>
    <cfRule type="cellIs" dxfId="2723" priority="5076" operator="equal">
      <formula>5212</formula>
    </cfRule>
    <cfRule type="cellIs" dxfId="2722" priority="5077" operator="equal">
      <formula>526</formula>
    </cfRule>
    <cfRule type="cellIs" dxfId="2721" priority="5079" operator="equal">
      <formula>8210</formula>
    </cfRule>
    <cfRule type="cellIs" dxfId="2720" priority="5081" operator="equal">
      <formula>7210</formula>
    </cfRule>
    <cfRule type="cellIs" dxfId="2719" priority="5083" operator="equal">
      <formula>4910</formula>
    </cfRule>
    <cfRule type="cellIs" dxfId="2718" priority="5085" operator="equal">
      <formula>6210</formula>
    </cfRule>
    <cfRule type="cellIs" dxfId="2717" priority="5087" operator="equal">
      <formula>5410</formula>
    </cfRule>
    <cfRule type="cellIs" dxfId="2716" priority="5089" operator="equal">
      <formula>3210</formula>
    </cfRule>
    <cfRule type="cellIs" dxfId="2715" priority="5092" operator="equal">
      <formula>111</formula>
    </cfRule>
  </conditionalFormatting>
  <conditionalFormatting sqref="F318:F322">
    <cfRule type="cellIs" dxfId="2714" priority="5074" operator="equal">
      <formula>12</formula>
    </cfRule>
    <cfRule type="cellIs" dxfId="2713" priority="5078" operator="equal">
      <formula>52</formula>
    </cfRule>
    <cfRule type="cellIs" dxfId="2712" priority="5080" operator="equal">
      <formula>82</formula>
    </cfRule>
    <cfRule type="cellIs" dxfId="2711" priority="5082" operator="equal">
      <formula>72</formula>
    </cfRule>
    <cfRule type="cellIs" dxfId="2710" priority="5084" operator="equal">
      <formula>49</formula>
    </cfRule>
    <cfRule type="cellIs" dxfId="2709" priority="5086" operator="equal">
      <formula>62</formula>
    </cfRule>
    <cfRule type="cellIs" dxfId="2708" priority="5088" operator="equal">
      <formula>54</formula>
    </cfRule>
    <cfRule type="cellIs" dxfId="2707" priority="5090" operator="equal">
      <formula>32</formula>
    </cfRule>
    <cfRule type="cellIs" dxfId="2706" priority="5091" operator="equal">
      <formula>11</formula>
    </cfRule>
  </conditionalFormatting>
  <conditionalFormatting sqref="M324:M328">
    <cfRule type="cellIs" dxfId="2705" priority="5067" operator="equal">
      <formula>0</formula>
    </cfRule>
  </conditionalFormatting>
  <conditionalFormatting sqref="K324:K328">
    <cfRule type="cellIs" dxfId="2704" priority="5072" operator="equal">
      <formula>0</formula>
    </cfRule>
  </conditionalFormatting>
  <conditionalFormatting sqref="H324:H328">
    <cfRule type="cellIs" dxfId="2703" priority="5071" operator="equal">
      <formula>"x"</formula>
    </cfRule>
  </conditionalFormatting>
  <conditionalFormatting sqref="H324:H328">
    <cfRule type="cellIs" dxfId="2702" priority="5069" operator="equal">
      <formula>"x"</formula>
    </cfRule>
    <cfRule type="cellIs" dxfId="2701" priority="5070" operator="greaterThan">
      <formula>1753</formula>
    </cfRule>
  </conditionalFormatting>
  <conditionalFormatting sqref="L324:L328">
    <cfRule type="cellIs" dxfId="2700" priority="5068" operator="equal">
      <formula>0</formula>
    </cfRule>
  </conditionalFormatting>
  <conditionalFormatting sqref="N324:N328">
    <cfRule type="cellIs" dxfId="2699" priority="5047" operator="between">
      <formula>121</formula>
      <formula>129</formula>
    </cfRule>
    <cfRule type="cellIs" dxfId="2698" priority="5049" operator="equal">
      <formula>527</formula>
    </cfRule>
    <cfRule type="cellIs" dxfId="2697" priority="5050" operator="equal">
      <formula>5212</formula>
    </cfRule>
    <cfRule type="cellIs" dxfId="2696" priority="5051" operator="equal">
      <formula>526</formula>
    </cfRule>
    <cfRule type="cellIs" dxfId="2695" priority="5053" operator="equal">
      <formula>8210</formula>
    </cfRule>
    <cfRule type="cellIs" dxfId="2694" priority="5055" operator="equal">
      <formula>7210</formula>
    </cfRule>
    <cfRule type="cellIs" dxfId="2693" priority="5057" operator="equal">
      <formula>4910</formula>
    </cfRule>
    <cfRule type="cellIs" dxfId="2692" priority="5059" operator="equal">
      <formula>6210</formula>
    </cfRule>
    <cfRule type="cellIs" dxfId="2691" priority="5061" operator="equal">
      <formula>5410</formula>
    </cfRule>
    <cfRule type="cellIs" dxfId="2690" priority="5063" operator="equal">
      <formula>3210</formula>
    </cfRule>
    <cfRule type="cellIs" dxfId="2689" priority="5066" operator="equal">
      <formula>111</formula>
    </cfRule>
  </conditionalFormatting>
  <conditionalFormatting sqref="F324:F328">
    <cfRule type="cellIs" dxfId="2688" priority="5048" operator="equal">
      <formula>12</formula>
    </cfRule>
    <cfRule type="cellIs" dxfId="2687" priority="5052" operator="equal">
      <formula>52</formula>
    </cfRule>
    <cfRule type="cellIs" dxfId="2686" priority="5054" operator="equal">
      <formula>82</formula>
    </cfRule>
    <cfRule type="cellIs" dxfId="2685" priority="5056" operator="equal">
      <formula>72</formula>
    </cfRule>
    <cfRule type="cellIs" dxfId="2684" priority="5058" operator="equal">
      <formula>49</formula>
    </cfRule>
    <cfRule type="cellIs" dxfId="2683" priority="5060" operator="equal">
      <formula>62</formula>
    </cfRule>
    <cfRule type="cellIs" dxfId="2682" priority="5062" operator="equal">
      <formula>54</formula>
    </cfRule>
    <cfRule type="cellIs" dxfId="2681" priority="5064" operator="equal">
      <formula>32</formula>
    </cfRule>
    <cfRule type="cellIs" dxfId="2680" priority="5065" operator="equal">
      <formula>11</formula>
    </cfRule>
  </conditionalFormatting>
  <conditionalFormatting sqref="M330:M334">
    <cfRule type="cellIs" dxfId="2679" priority="5041" operator="equal">
      <formula>0</formula>
    </cfRule>
  </conditionalFormatting>
  <conditionalFormatting sqref="K330:K334">
    <cfRule type="cellIs" dxfId="2678" priority="5046" operator="equal">
      <formula>0</formula>
    </cfRule>
  </conditionalFormatting>
  <conditionalFormatting sqref="H330:H334">
    <cfRule type="cellIs" dxfId="2677" priority="5045" operator="equal">
      <formula>"x"</formula>
    </cfRule>
  </conditionalFormatting>
  <conditionalFormatting sqref="H330:H334">
    <cfRule type="cellIs" dxfId="2676" priority="5043" operator="equal">
      <formula>"x"</formula>
    </cfRule>
    <cfRule type="cellIs" dxfId="2675" priority="5044" operator="greaterThan">
      <formula>1753</formula>
    </cfRule>
  </conditionalFormatting>
  <conditionalFormatting sqref="L330:L334">
    <cfRule type="cellIs" dxfId="2674" priority="5042" operator="equal">
      <formula>0</formula>
    </cfRule>
  </conditionalFormatting>
  <conditionalFormatting sqref="N330:N334">
    <cfRule type="cellIs" dxfId="2673" priority="5021" operator="between">
      <formula>121</formula>
      <formula>129</formula>
    </cfRule>
    <cfRule type="cellIs" dxfId="2672" priority="5023" operator="equal">
      <formula>527</formula>
    </cfRule>
    <cfRule type="cellIs" dxfId="2671" priority="5024" operator="equal">
      <formula>5212</formula>
    </cfRule>
    <cfRule type="cellIs" dxfId="2670" priority="5025" operator="equal">
      <formula>526</formula>
    </cfRule>
    <cfRule type="cellIs" dxfId="2669" priority="5027" operator="equal">
      <formula>8210</formula>
    </cfRule>
    <cfRule type="cellIs" dxfId="2668" priority="5029" operator="equal">
      <formula>7210</formula>
    </cfRule>
    <cfRule type="cellIs" dxfId="2667" priority="5031" operator="equal">
      <formula>4910</formula>
    </cfRule>
    <cfRule type="cellIs" dxfId="2666" priority="5033" operator="equal">
      <formula>6210</formula>
    </cfRule>
    <cfRule type="cellIs" dxfId="2665" priority="5035" operator="equal">
      <formula>5410</formula>
    </cfRule>
    <cfRule type="cellIs" dxfId="2664" priority="5037" operator="equal">
      <formula>3210</formula>
    </cfRule>
    <cfRule type="cellIs" dxfId="2663" priority="5040" operator="equal">
      <formula>111</formula>
    </cfRule>
  </conditionalFormatting>
  <conditionalFormatting sqref="F330:F334">
    <cfRule type="cellIs" dxfId="2662" priority="5022" operator="equal">
      <formula>12</formula>
    </cfRule>
    <cfRule type="cellIs" dxfId="2661" priority="5026" operator="equal">
      <formula>52</formula>
    </cfRule>
    <cfRule type="cellIs" dxfId="2660" priority="5028" operator="equal">
      <formula>82</formula>
    </cfRule>
    <cfRule type="cellIs" dxfId="2659" priority="5030" operator="equal">
      <formula>72</formula>
    </cfRule>
    <cfRule type="cellIs" dxfId="2658" priority="5032" operator="equal">
      <formula>49</formula>
    </cfRule>
    <cfRule type="cellIs" dxfId="2657" priority="5034" operator="equal">
      <formula>62</formula>
    </cfRule>
    <cfRule type="cellIs" dxfId="2656" priority="5036" operator="equal">
      <formula>54</formula>
    </cfRule>
    <cfRule type="cellIs" dxfId="2655" priority="5038" operator="equal">
      <formula>32</formula>
    </cfRule>
    <cfRule type="cellIs" dxfId="2654" priority="5039" operator="equal">
      <formula>11</formula>
    </cfRule>
  </conditionalFormatting>
  <conditionalFormatting sqref="M336:M340">
    <cfRule type="cellIs" dxfId="2653" priority="5015" operator="equal">
      <formula>0</formula>
    </cfRule>
  </conditionalFormatting>
  <conditionalFormatting sqref="K336:K340">
    <cfRule type="cellIs" dxfId="2652" priority="5020" operator="equal">
      <formula>0</formula>
    </cfRule>
  </conditionalFormatting>
  <conditionalFormatting sqref="H336:H340">
    <cfRule type="cellIs" dxfId="2651" priority="5019" operator="equal">
      <formula>"x"</formula>
    </cfRule>
  </conditionalFormatting>
  <conditionalFormatting sqref="H336:H340">
    <cfRule type="cellIs" dxfId="2650" priority="5017" operator="equal">
      <formula>"x"</formula>
    </cfRule>
    <cfRule type="cellIs" dxfId="2649" priority="5018" operator="greaterThan">
      <formula>1753</formula>
    </cfRule>
  </conditionalFormatting>
  <conditionalFormatting sqref="L336:L340">
    <cfRule type="cellIs" dxfId="2648" priority="5016" operator="equal">
      <formula>0</formula>
    </cfRule>
  </conditionalFormatting>
  <conditionalFormatting sqref="N336:N340">
    <cfRule type="cellIs" dxfId="2647" priority="4995" operator="between">
      <formula>121</formula>
      <formula>129</formula>
    </cfRule>
    <cfRule type="cellIs" dxfId="2646" priority="4997" operator="equal">
      <formula>527</formula>
    </cfRule>
    <cfRule type="cellIs" dxfId="2645" priority="4998" operator="equal">
      <formula>5212</formula>
    </cfRule>
    <cfRule type="cellIs" dxfId="2644" priority="4999" operator="equal">
      <formula>526</formula>
    </cfRule>
    <cfRule type="cellIs" dxfId="2643" priority="5001" operator="equal">
      <formula>8210</formula>
    </cfRule>
    <cfRule type="cellIs" dxfId="2642" priority="5003" operator="equal">
      <formula>7210</formula>
    </cfRule>
    <cfRule type="cellIs" dxfId="2641" priority="5005" operator="equal">
      <formula>4910</formula>
    </cfRule>
    <cfRule type="cellIs" dxfId="2640" priority="5007" operator="equal">
      <formula>6210</formula>
    </cfRule>
    <cfRule type="cellIs" dxfId="2639" priority="5009" operator="equal">
      <formula>5410</formula>
    </cfRule>
    <cfRule type="cellIs" dxfId="2638" priority="5011" operator="equal">
      <formula>3210</formula>
    </cfRule>
    <cfRule type="cellIs" dxfId="2637" priority="5014" operator="equal">
      <formula>111</formula>
    </cfRule>
  </conditionalFormatting>
  <conditionalFormatting sqref="F336:F340">
    <cfRule type="cellIs" dxfId="2636" priority="4996" operator="equal">
      <formula>12</formula>
    </cfRule>
    <cfRule type="cellIs" dxfId="2635" priority="5000" operator="equal">
      <formula>52</formula>
    </cfRule>
    <cfRule type="cellIs" dxfId="2634" priority="5002" operator="equal">
      <formula>82</formula>
    </cfRule>
    <cfRule type="cellIs" dxfId="2633" priority="5004" operator="equal">
      <formula>72</formula>
    </cfRule>
    <cfRule type="cellIs" dxfId="2632" priority="5006" operator="equal">
      <formula>49</formula>
    </cfRule>
    <cfRule type="cellIs" dxfId="2631" priority="5008" operator="equal">
      <formula>62</formula>
    </cfRule>
    <cfRule type="cellIs" dxfId="2630" priority="5010" operator="equal">
      <formula>54</formula>
    </cfRule>
    <cfRule type="cellIs" dxfId="2629" priority="5012" operator="equal">
      <formula>32</formula>
    </cfRule>
    <cfRule type="cellIs" dxfId="2628" priority="5013" operator="equal">
      <formula>11</formula>
    </cfRule>
  </conditionalFormatting>
  <conditionalFormatting sqref="M342:M346">
    <cfRule type="cellIs" dxfId="2627" priority="4989" operator="equal">
      <formula>0</formula>
    </cfRule>
  </conditionalFormatting>
  <conditionalFormatting sqref="K342:K346">
    <cfRule type="cellIs" dxfId="2626" priority="4994" operator="equal">
      <formula>0</formula>
    </cfRule>
  </conditionalFormatting>
  <conditionalFormatting sqref="H342:H346">
    <cfRule type="cellIs" dxfId="2625" priority="4993" operator="equal">
      <formula>"x"</formula>
    </cfRule>
  </conditionalFormatting>
  <conditionalFormatting sqref="H342:H346">
    <cfRule type="cellIs" dxfId="2624" priority="4991" operator="equal">
      <formula>"x"</formula>
    </cfRule>
    <cfRule type="cellIs" dxfId="2623" priority="4992" operator="greaterThan">
      <formula>1753</formula>
    </cfRule>
  </conditionalFormatting>
  <conditionalFormatting sqref="L342:L346">
    <cfRule type="cellIs" dxfId="2622" priority="4990" operator="equal">
      <formula>0</formula>
    </cfRule>
  </conditionalFormatting>
  <conditionalFormatting sqref="N342:N346">
    <cfRule type="cellIs" dxfId="2621" priority="4969" operator="between">
      <formula>121</formula>
      <formula>129</formula>
    </cfRule>
    <cfRule type="cellIs" dxfId="2620" priority="4971" operator="equal">
      <formula>527</formula>
    </cfRule>
    <cfRule type="cellIs" dxfId="2619" priority="4972" operator="equal">
      <formula>5212</formula>
    </cfRule>
    <cfRule type="cellIs" dxfId="2618" priority="4973" operator="equal">
      <formula>526</formula>
    </cfRule>
    <cfRule type="cellIs" dxfId="2617" priority="4975" operator="equal">
      <formula>8210</formula>
    </cfRule>
    <cfRule type="cellIs" dxfId="2616" priority="4977" operator="equal">
      <formula>7210</formula>
    </cfRule>
    <cfRule type="cellIs" dxfId="2615" priority="4979" operator="equal">
      <formula>4910</formula>
    </cfRule>
    <cfRule type="cellIs" dxfId="2614" priority="4981" operator="equal">
      <formula>6210</formula>
    </cfRule>
    <cfRule type="cellIs" dxfId="2613" priority="4983" operator="equal">
      <formula>5410</formula>
    </cfRule>
    <cfRule type="cellIs" dxfId="2612" priority="4985" operator="equal">
      <formula>3210</formula>
    </cfRule>
    <cfRule type="cellIs" dxfId="2611" priority="4988" operator="equal">
      <formula>111</formula>
    </cfRule>
  </conditionalFormatting>
  <conditionalFormatting sqref="F342:F346">
    <cfRule type="cellIs" dxfId="2610" priority="4970" operator="equal">
      <formula>12</formula>
    </cfRule>
    <cfRule type="cellIs" dxfId="2609" priority="4974" operator="equal">
      <formula>52</formula>
    </cfRule>
    <cfRule type="cellIs" dxfId="2608" priority="4976" operator="equal">
      <formula>82</formula>
    </cfRule>
    <cfRule type="cellIs" dxfId="2607" priority="4978" operator="equal">
      <formula>72</formula>
    </cfRule>
    <cfRule type="cellIs" dxfId="2606" priority="4980" operator="equal">
      <formula>49</formula>
    </cfRule>
    <cfRule type="cellIs" dxfId="2605" priority="4982" operator="equal">
      <formula>62</formula>
    </cfRule>
    <cfRule type="cellIs" dxfId="2604" priority="4984" operator="equal">
      <formula>54</formula>
    </cfRule>
    <cfRule type="cellIs" dxfId="2603" priority="4986" operator="equal">
      <formula>32</formula>
    </cfRule>
    <cfRule type="cellIs" dxfId="2602" priority="4987" operator="equal">
      <formula>11</formula>
    </cfRule>
  </conditionalFormatting>
  <conditionalFormatting sqref="M348:M352">
    <cfRule type="cellIs" dxfId="2601" priority="4963" operator="equal">
      <formula>0</formula>
    </cfRule>
  </conditionalFormatting>
  <conditionalFormatting sqref="K348:K352">
    <cfRule type="cellIs" dxfId="2600" priority="4968" operator="equal">
      <formula>0</formula>
    </cfRule>
  </conditionalFormatting>
  <conditionalFormatting sqref="H348:H352">
    <cfRule type="cellIs" dxfId="2599" priority="4967" operator="equal">
      <formula>"x"</formula>
    </cfRule>
  </conditionalFormatting>
  <conditionalFormatting sqref="H348:H352">
    <cfRule type="cellIs" dxfId="2598" priority="4965" operator="equal">
      <formula>"x"</formula>
    </cfRule>
    <cfRule type="cellIs" dxfId="2597" priority="4966" operator="greaterThan">
      <formula>1753</formula>
    </cfRule>
  </conditionalFormatting>
  <conditionalFormatting sqref="L348:L352">
    <cfRule type="cellIs" dxfId="2596" priority="4964" operator="equal">
      <formula>0</formula>
    </cfRule>
  </conditionalFormatting>
  <conditionalFormatting sqref="N348:N352">
    <cfRule type="cellIs" dxfId="2595" priority="4943" operator="between">
      <formula>121</formula>
      <formula>129</formula>
    </cfRule>
    <cfRule type="cellIs" dxfId="2594" priority="4945" operator="equal">
      <formula>527</formula>
    </cfRule>
    <cfRule type="cellIs" dxfId="2593" priority="4946" operator="equal">
      <formula>5212</formula>
    </cfRule>
    <cfRule type="cellIs" dxfId="2592" priority="4947" operator="equal">
      <formula>526</formula>
    </cfRule>
    <cfRule type="cellIs" dxfId="2591" priority="4949" operator="equal">
      <formula>8210</formula>
    </cfRule>
    <cfRule type="cellIs" dxfId="2590" priority="4951" operator="equal">
      <formula>7210</formula>
    </cfRule>
    <cfRule type="cellIs" dxfId="2589" priority="4953" operator="equal">
      <formula>4910</formula>
    </cfRule>
    <cfRule type="cellIs" dxfId="2588" priority="4955" operator="equal">
      <formula>6210</formula>
    </cfRule>
    <cfRule type="cellIs" dxfId="2587" priority="4957" operator="equal">
      <formula>5410</formula>
    </cfRule>
    <cfRule type="cellIs" dxfId="2586" priority="4959" operator="equal">
      <formula>3210</formula>
    </cfRule>
    <cfRule type="cellIs" dxfId="2585" priority="4962" operator="equal">
      <formula>111</formula>
    </cfRule>
  </conditionalFormatting>
  <conditionalFormatting sqref="F348:F352">
    <cfRule type="cellIs" dxfId="2584" priority="4944" operator="equal">
      <formula>12</formula>
    </cfRule>
    <cfRule type="cellIs" dxfId="2583" priority="4948" operator="equal">
      <formula>52</formula>
    </cfRule>
    <cfRule type="cellIs" dxfId="2582" priority="4950" operator="equal">
      <formula>82</formula>
    </cfRule>
    <cfRule type="cellIs" dxfId="2581" priority="4952" operator="equal">
      <formula>72</formula>
    </cfRule>
    <cfRule type="cellIs" dxfId="2580" priority="4954" operator="equal">
      <formula>49</formula>
    </cfRule>
    <cfRule type="cellIs" dxfId="2579" priority="4956" operator="equal">
      <formula>62</formula>
    </cfRule>
    <cfRule type="cellIs" dxfId="2578" priority="4958" operator="equal">
      <formula>54</formula>
    </cfRule>
    <cfRule type="cellIs" dxfId="2577" priority="4960" operator="equal">
      <formula>32</formula>
    </cfRule>
    <cfRule type="cellIs" dxfId="2576" priority="4961" operator="equal">
      <formula>11</formula>
    </cfRule>
  </conditionalFormatting>
  <conditionalFormatting sqref="M354:M358">
    <cfRule type="cellIs" dxfId="2575" priority="4937" operator="equal">
      <formula>0</formula>
    </cfRule>
  </conditionalFormatting>
  <conditionalFormatting sqref="K354:K358">
    <cfRule type="cellIs" dxfId="2574" priority="4942" operator="equal">
      <formula>0</formula>
    </cfRule>
  </conditionalFormatting>
  <conditionalFormatting sqref="H354:H358">
    <cfRule type="cellIs" dxfId="2573" priority="4941" operator="equal">
      <formula>"x"</formula>
    </cfRule>
  </conditionalFormatting>
  <conditionalFormatting sqref="H354:H358">
    <cfRule type="cellIs" dxfId="2572" priority="4939" operator="equal">
      <formula>"x"</formula>
    </cfRule>
    <cfRule type="cellIs" dxfId="2571" priority="4940" operator="greaterThan">
      <formula>1753</formula>
    </cfRule>
  </conditionalFormatting>
  <conditionalFormatting sqref="L354:L358">
    <cfRule type="cellIs" dxfId="2570" priority="4938" operator="equal">
      <formula>0</formula>
    </cfRule>
  </conditionalFormatting>
  <conditionalFormatting sqref="N354:N358">
    <cfRule type="cellIs" dxfId="2569" priority="4917" operator="between">
      <formula>121</formula>
      <formula>129</formula>
    </cfRule>
    <cfRule type="cellIs" dxfId="2568" priority="4919" operator="equal">
      <formula>527</formula>
    </cfRule>
    <cfRule type="cellIs" dxfId="2567" priority="4920" operator="equal">
      <formula>5212</formula>
    </cfRule>
    <cfRule type="cellIs" dxfId="2566" priority="4921" operator="equal">
      <formula>526</formula>
    </cfRule>
    <cfRule type="cellIs" dxfId="2565" priority="4923" operator="equal">
      <formula>8210</formula>
    </cfRule>
    <cfRule type="cellIs" dxfId="2564" priority="4925" operator="equal">
      <formula>7210</formula>
    </cfRule>
    <cfRule type="cellIs" dxfId="2563" priority="4927" operator="equal">
      <formula>4910</formula>
    </cfRule>
    <cfRule type="cellIs" dxfId="2562" priority="4929" operator="equal">
      <formula>6210</formula>
    </cfRule>
    <cfRule type="cellIs" dxfId="2561" priority="4931" operator="equal">
      <formula>5410</formula>
    </cfRule>
    <cfRule type="cellIs" dxfId="2560" priority="4933" operator="equal">
      <formula>3210</formula>
    </cfRule>
    <cfRule type="cellIs" dxfId="2559" priority="4936" operator="equal">
      <formula>111</formula>
    </cfRule>
  </conditionalFormatting>
  <conditionalFormatting sqref="F354:F358">
    <cfRule type="cellIs" dxfId="2558" priority="4918" operator="equal">
      <formula>12</formula>
    </cfRule>
    <cfRule type="cellIs" dxfId="2557" priority="4922" operator="equal">
      <formula>52</formula>
    </cfRule>
    <cfRule type="cellIs" dxfId="2556" priority="4924" operator="equal">
      <formula>82</formula>
    </cfRule>
    <cfRule type="cellIs" dxfId="2555" priority="4926" operator="equal">
      <formula>72</formula>
    </cfRule>
    <cfRule type="cellIs" dxfId="2554" priority="4928" operator="equal">
      <formula>49</formula>
    </cfRule>
    <cfRule type="cellIs" dxfId="2553" priority="4930" operator="equal">
      <formula>62</formula>
    </cfRule>
    <cfRule type="cellIs" dxfId="2552" priority="4932" operator="equal">
      <formula>54</formula>
    </cfRule>
    <cfRule type="cellIs" dxfId="2551" priority="4934" operator="equal">
      <formula>32</formula>
    </cfRule>
    <cfRule type="cellIs" dxfId="2550" priority="4935" operator="equal">
      <formula>11</formula>
    </cfRule>
  </conditionalFormatting>
  <conditionalFormatting sqref="M360:M364">
    <cfRule type="cellIs" dxfId="2549" priority="4911" operator="equal">
      <formula>0</formula>
    </cfRule>
  </conditionalFormatting>
  <conditionalFormatting sqref="K360:K364">
    <cfRule type="cellIs" dxfId="2548" priority="4916" operator="equal">
      <formula>0</formula>
    </cfRule>
  </conditionalFormatting>
  <conditionalFormatting sqref="H360:H364">
    <cfRule type="cellIs" dxfId="2547" priority="4915" operator="equal">
      <formula>"x"</formula>
    </cfRule>
  </conditionalFormatting>
  <conditionalFormatting sqref="H360:H364">
    <cfRule type="cellIs" dxfId="2546" priority="4913" operator="equal">
      <formula>"x"</formula>
    </cfRule>
    <cfRule type="cellIs" dxfId="2545" priority="4914" operator="greaterThan">
      <formula>1753</formula>
    </cfRule>
  </conditionalFormatting>
  <conditionalFormatting sqref="L360:L364">
    <cfRule type="cellIs" dxfId="2544" priority="4912" operator="equal">
      <formula>0</formula>
    </cfRule>
  </conditionalFormatting>
  <conditionalFormatting sqref="N360:N364">
    <cfRule type="cellIs" dxfId="2543" priority="4891" operator="between">
      <formula>121</formula>
      <formula>129</formula>
    </cfRule>
    <cfRule type="cellIs" dxfId="2542" priority="4893" operator="equal">
      <formula>527</formula>
    </cfRule>
    <cfRule type="cellIs" dxfId="2541" priority="4894" operator="equal">
      <formula>5212</formula>
    </cfRule>
    <cfRule type="cellIs" dxfId="2540" priority="4895" operator="equal">
      <formula>526</formula>
    </cfRule>
    <cfRule type="cellIs" dxfId="2539" priority="4897" operator="equal">
      <formula>8210</formula>
    </cfRule>
    <cfRule type="cellIs" dxfId="2538" priority="4899" operator="equal">
      <formula>7210</formula>
    </cfRule>
    <cfRule type="cellIs" dxfId="2537" priority="4901" operator="equal">
      <formula>4910</formula>
    </cfRule>
    <cfRule type="cellIs" dxfId="2536" priority="4903" operator="equal">
      <formula>6210</formula>
    </cfRule>
    <cfRule type="cellIs" dxfId="2535" priority="4905" operator="equal">
      <formula>5410</formula>
    </cfRule>
    <cfRule type="cellIs" dxfId="2534" priority="4907" operator="equal">
      <formula>3210</formula>
    </cfRule>
    <cfRule type="cellIs" dxfId="2533" priority="4910" operator="equal">
      <formula>111</formula>
    </cfRule>
  </conditionalFormatting>
  <conditionalFormatting sqref="F360:F364">
    <cfRule type="cellIs" dxfId="2532" priority="4892" operator="equal">
      <formula>12</formula>
    </cfRule>
    <cfRule type="cellIs" dxfId="2531" priority="4896" operator="equal">
      <formula>52</formula>
    </cfRule>
    <cfRule type="cellIs" dxfId="2530" priority="4898" operator="equal">
      <formula>82</formula>
    </cfRule>
    <cfRule type="cellIs" dxfId="2529" priority="4900" operator="equal">
      <formula>72</formula>
    </cfRule>
    <cfRule type="cellIs" dxfId="2528" priority="4902" operator="equal">
      <formula>49</formula>
    </cfRule>
    <cfRule type="cellIs" dxfId="2527" priority="4904" operator="equal">
      <formula>62</formula>
    </cfRule>
    <cfRule type="cellIs" dxfId="2526" priority="4906" operator="equal">
      <formula>54</formula>
    </cfRule>
    <cfRule type="cellIs" dxfId="2525" priority="4908" operator="equal">
      <formula>32</formula>
    </cfRule>
    <cfRule type="cellIs" dxfId="2524" priority="4909" operator="equal">
      <formula>11</formula>
    </cfRule>
  </conditionalFormatting>
  <conditionalFormatting sqref="M367:M371">
    <cfRule type="cellIs" dxfId="2523" priority="4885" operator="equal">
      <formula>0</formula>
    </cfRule>
  </conditionalFormatting>
  <conditionalFormatting sqref="K367:K371">
    <cfRule type="cellIs" dxfId="2522" priority="4890" operator="equal">
      <formula>0</formula>
    </cfRule>
  </conditionalFormatting>
  <conditionalFormatting sqref="H367:H371">
    <cfRule type="cellIs" dxfId="2521" priority="4889" operator="equal">
      <formula>"x"</formula>
    </cfRule>
  </conditionalFormatting>
  <conditionalFormatting sqref="H367:H371">
    <cfRule type="cellIs" dxfId="2520" priority="4887" operator="equal">
      <formula>"x"</formula>
    </cfRule>
    <cfRule type="cellIs" dxfId="2519" priority="4888" operator="greaterThan">
      <formula>1753</formula>
    </cfRule>
  </conditionalFormatting>
  <conditionalFormatting sqref="L367:L371">
    <cfRule type="cellIs" dxfId="2518" priority="4886" operator="equal">
      <formula>0</formula>
    </cfRule>
  </conditionalFormatting>
  <conditionalFormatting sqref="N367:N371">
    <cfRule type="cellIs" dxfId="2517" priority="4865" operator="between">
      <formula>121</formula>
      <formula>129</formula>
    </cfRule>
    <cfRule type="cellIs" dxfId="2516" priority="4867" operator="equal">
      <formula>527</formula>
    </cfRule>
    <cfRule type="cellIs" dxfId="2515" priority="4868" operator="equal">
      <formula>5212</formula>
    </cfRule>
    <cfRule type="cellIs" dxfId="2514" priority="4869" operator="equal">
      <formula>526</formula>
    </cfRule>
    <cfRule type="cellIs" dxfId="2513" priority="4871" operator="equal">
      <formula>8210</formula>
    </cfRule>
    <cfRule type="cellIs" dxfId="2512" priority="4873" operator="equal">
      <formula>7210</formula>
    </cfRule>
    <cfRule type="cellIs" dxfId="2511" priority="4875" operator="equal">
      <formula>4910</formula>
    </cfRule>
    <cfRule type="cellIs" dxfId="2510" priority="4877" operator="equal">
      <formula>6210</formula>
    </cfRule>
    <cfRule type="cellIs" dxfId="2509" priority="4879" operator="equal">
      <formula>5410</formula>
    </cfRule>
    <cfRule type="cellIs" dxfId="2508" priority="4881" operator="equal">
      <formula>3210</formula>
    </cfRule>
    <cfRule type="cellIs" dxfId="2507" priority="4884" operator="equal">
      <formula>111</formula>
    </cfRule>
  </conditionalFormatting>
  <conditionalFormatting sqref="F367:F371">
    <cfRule type="cellIs" dxfId="2506" priority="4866" operator="equal">
      <formula>12</formula>
    </cfRule>
    <cfRule type="cellIs" dxfId="2505" priority="4870" operator="equal">
      <formula>52</formula>
    </cfRule>
    <cfRule type="cellIs" dxfId="2504" priority="4872" operator="equal">
      <formula>82</formula>
    </cfRule>
    <cfRule type="cellIs" dxfId="2503" priority="4874" operator="equal">
      <formula>72</formula>
    </cfRule>
    <cfRule type="cellIs" dxfId="2502" priority="4876" operator="equal">
      <formula>49</formula>
    </cfRule>
    <cfRule type="cellIs" dxfId="2501" priority="4878" operator="equal">
      <formula>62</formula>
    </cfRule>
    <cfRule type="cellIs" dxfId="2500" priority="4880" operator="equal">
      <formula>54</formula>
    </cfRule>
    <cfRule type="cellIs" dxfId="2499" priority="4882" operator="equal">
      <formula>32</formula>
    </cfRule>
    <cfRule type="cellIs" dxfId="2498" priority="4883" operator="equal">
      <formula>11</formula>
    </cfRule>
  </conditionalFormatting>
  <conditionalFormatting sqref="M374:M378">
    <cfRule type="cellIs" dxfId="2497" priority="4859" operator="equal">
      <formula>0</formula>
    </cfRule>
  </conditionalFormatting>
  <conditionalFormatting sqref="K374:K378">
    <cfRule type="cellIs" dxfId="2496" priority="4864" operator="equal">
      <formula>0</formula>
    </cfRule>
  </conditionalFormatting>
  <conditionalFormatting sqref="H374:H378">
    <cfRule type="cellIs" dxfId="2495" priority="4863" operator="equal">
      <formula>"x"</formula>
    </cfRule>
  </conditionalFormatting>
  <conditionalFormatting sqref="H374:H378">
    <cfRule type="cellIs" dxfId="2494" priority="4861" operator="equal">
      <formula>"x"</formula>
    </cfRule>
    <cfRule type="cellIs" dxfId="2493" priority="4862" operator="greaterThan">
      <formula>1753</formula>
    </cfRule>
  </conditionalFormatting>
  <conditionalFormatting sqref="L374:L378">
    <cfRule type="cellIs" dxfId="2492" priority="4860" operator="equal">
      <formula>0</formula>
    </cfRule>
  </conditionalFormatting>
  <conditionalFormatting sqref="N374:N378">
    <cfRule type="cellIs" dxfId="2491" priority="4839" operator="between">
      <formula>121</formula>
      <formula>129</formula>
    </cfRule>
    <cfRule type="cellIs" dxfId="2490" priority="4841" operator="equal">
      <formula>527</formula>
    </cfRule>
    <cfRule type="cellIs" dxfId="2489" priority="4842" operator="equal">
      <formula>5212</formula>
    </cfRule>
    <cfRule type="cellIs" dxfId="2488" priority="4843" operator="equal">
      <formula>526</formula>
    </cfRule>
    <cfRule type="cellIs" dxfId="2487" priority="4845" operator="equal">
      <formula>8210</formula>
    </cfRule>
    <cfRule type="cellIs" dxfId="2486" priority="4847" operator="equal">
      <formula>7210</formula>
    </cfRule>
    <cfRule type="cellIs" dxfId="2485" priority="4849" operator="equal">
      <formula>4910</formula>
    </cfRule>
    <cfRule type="cellIs" dxfId="2484" priority="4851" operator="equal">
      <formula>6210</formula>
    </cfRule>
    <cfRule type="cellIs" dxfId="2483" priority="4853" operator="equal">
      <formula>5410</formula>
    </cfRule>
    <cfRule type="cellIs" dxfId="2482" priority="4855" operator="equal">
      <formula>3210</formula>
    </cfRule>
    <cfRule type="cellIs" dxfId="2481" priority="4858" operator="equal">
      <formula>111</formula>
    </cfRule>
  </conditionalFormatting>
  <conditionalFormatting sqref="F374:F378">
    <cfRule type="cellIs" dxfId="2480" priority="4840" operator="equal">
      <formula>12</formula>
    </cfRule>
    <cfRule type="cellIs" dxfId="2479" priority="4844" operator="equal">
      <formula>52</formula>
    </cfRule>
    <cfRule type="cellIs" dxfId="2478" priority="4846" operator="equal">
      <formula>82</formula>
    </cfRule>
    <cfRule type="cellIs" dxfId="2477" priority="4848" operator="equal">
      <formula>72</formula>
    </cfRule>
    <cfRule type="cellIs" dxfId="2476" priority="4850" operator="equal">
      <formula>49</formula>
    </cfRule>
    <cfRule type="cellIs" dxfId="2475" priority="4852" operator="equal">
      <formula>62</formula>
    </cfRule>
    <cfRule type="cellIs" dxfId="2474" priority="4854" operator="equal">
      <formula>54</formula>
    </cfRule>
    <cfRule type="cellIs" dxfId="2473" priority="4856" operator="equal">
      <formula>32</formula>
    </cfRule>
    <cfRule type="cellIs" dxfId="2472" priority="4857" operator="equal">
      <formula>11</formula>
    </cfRule>
  </conditionalFormatting>
  <conditionalFormatting sqref="M380:M384">
    <cfRule type="cellIs" dxfId="2471" priority="4833" operator="equal">
      <formula>0</formula>
    </cfRule>
  </conditionalFormatting>
  <conditionalFormatting sqref="K380:K384">
    <cfRule type="cellIs" dxfId="2470" priority="4838" operator="equal">
      <formula>0</formula>
    </cfRule>
  </conditionalFormatting>
  <conditionalFormatting sqref="H380:H384">
    <cfRule type="cellIs" dxfId="2469" priority="4837" operator="equal">
      <formula>"x"</formula>
    </cfRule>
  </conditionalFormatting>
  <conditionalFormatting sqref="H380:H384">
    <cfRule type="cellIs" dxfId="2468" priority="4835" operator="equal">
      <formula>"x"</formula>
    </cfRule>
    <cfRule type="cellIs" dxfId="2467" priority="4836" operator="greaterThan">
      <formula>1753</formula>
    </cfRule>
  </conditionalFormatting>
  <conditionalFormatting sqref="L380:L384">
    <cfRule type="cellIs" dxfId="2466" priority="4834" operator="equal">
      <formula>0</formula>
    </cfRule>
  </conditionalFormatting>
  <conditionalFormatting sqref="N380:N384">
    <cfRule type="cellIs" dxfId="2465" priority="4813" operator="between">
      <formula>121</formula>
      <formula>129</formula>
    </cfRule>
    <cfRule type="cellIs" dxfId="2464" priority="4815" operator="equal">
      <formula>527</formula>
    </cfRule>
    <cfRule type="cellIs" dxfId="2463" priority="4816" operator="equal">
      <formula>5212</formula>
    </cfRule>
    <cfRule type="cellIs" dxfId="2462" priority="4817" operator="equal">
      <formula>526</formula>
    </cfRule>
    <cfRule type="cellIs" dxfId="2461" priority="4819" operator="equal">
      <formula>8210</formula>
    </cfRule>
    <cfRule type="cellIs" dxfId="2460" priority="4821" operator="equal">
      <formula>7210</formula>
    </cfRule>
    <cfRule type="cellIs" dxfId="2459" priority="4823" operator="equal">
      <formula>4910</formula>
    </cfRule>
    <cfRule type="cellIs" dxfId="2458" priority="4825" operator="equal">
      <formula>6210</formula>
    </cfRule>
    <cfRule type="cellIs" dxfId="2457" priority="4827" operator="equal">
      <formula>5410</formula>
    </cfRule>
    <cfRule type="cellIs" dxfId="2456" priority="4829" operator="equal">
      <formula>3210</formula>
    </cfRule>
    <cfRule type="cellIs" dxfId="2455" priority="4832" operator="equal">
      <formula>111</formula>
    </cfRule>
  </conditionalFormatting>
  <conditionalFormatting sqref="F380:F384">
    <cfRule type="cellIs" dxfId="2454" priority="4814" operator="equal">
      <formula>12</formula>
    </cfRule>
    <cfRule type="cellIs" dxfId="2453" priority="4818" operator="equal">
      <formula>52</formula>
    </cfRule>
    <cfRule type="cellIs" dxfId="2452" priority="4820" operator="equal">
      <formula>82</formula>
    </cfRule>
    <cfRule type="cellIs" dxfId="2451" priority="4822" operator="equal">
      <formula>72</formula>
    </cfRule>
    <cfRule type="cellIs" dxfId="2450" priority="4824" operator="equal">
      <formula>49</formula>
    </cfRule>
    <cfRule type="cellIs" dxfId="2449" priority="4826" operator="equal">
      <formula>62</formula>
    </cfRule>
    <cfRule type="cellIs" dxfId="2448" priority="4828" operator="equal">
      <formula>54</formula>
    </cfRule>
    <cfRule type="cellIs" dxfId="2447" priority="4830" operator="equal">
      <formula>32</formula>
    </cfRule>
    <cfRule type="cellIs" dxfId="2446" priority="4831" operator="equal">
      <formula>11</formula>
    </cfRule>
  </conditionalFormatting>
  <conditionalFormatting sqref="M386:M390">
    <cfRule type="cellIs" dxfId="2445" priority="4807" operator="equal">
      <formula>0</formula>
    </cfRule>
  </conditionalFormatting>
  <conditionalFormatting sqref="K386:K390">
    <cfRule type="cellIs" dxfId="2444" priority="4812" operator="equal">
      <formula>0</formula>
    </cfRule>
  </conditionalFormatting>
  <conditionalFormatting sqref="H386:H390">
    <cfRule type="cellIs" dxfId="2443" priority="4811" operator="equal">
      <formula>"x"</formula>
    </cfRule>
  </conditionalFormatting>
  <conditionalFormatting sqref="H386:H390">
    <cfRule type="cellIs" dxfId="2442" priority="4809" operator="equal">
      <formula>"x"</formula>
    </cfRule>
    <cfRule type="cellIs" dxfId="2441" priority="4810" operator="greaterThan">
      <formula>1753</formula>
    </cfRule>
  </conditionalFormatting>
  <conditionalFormatting sqref="L386:L390">
    <cfRule type="cellIs" dxfId="2440" priority="4808" operator="equal">
      <formula>0</formula>
    </cfRule>
  </conditionalFormatting>
  <conditionalFormatting sqref="N386:N390">
    <cfRule type="cellIs" dxfId="2439" priority="4787" operator="between">
      <formula>121</formula>
      <formula>129</formula>
    </cfRule>
    <cfRule type="cellIs" dxfId="2438" priority="4789" operator="equal">
      <formula>527</formula>
    </cfRule>
    <cfRule type="cellIs" dxfId="2437" priority="4790" operator="equal">
      <formula>5212</formula>
    </cfRule>
    <cfRule type="cellIs" dxfId="2436" priority="4791" operator="equal">
      <formula>526</formula>
    </cfRule>
    <cfRule type="cellIs" dxfId="2435" priority="4793" operator="equal">
      <formula>8210</formula>
    </cfRule>
    <cfRule type="cellIs" dxfId="2434" priority="4795" operator="equal">
      <formula>7210</formula>
    </cfRule>
    <cfRule type="cellIs" dxfId="2433" priority="4797" operator="equal">
      <formula>4910</formula>
    </cfRule>
    <cfRule type="cellIs" dxfId="2432" priority="4799" operator="equal">
      <formula>6210</formula>
    </cfRule>
    <cfRule type="cellIs" dxfId="2431" priority="4801" operator="equal">
      <formula>5410</formula>
    </cfRule>
    <cfRule type="cellIs" dxfId="2430" priority="4803" operator="equal">
      <formula>3210</formula>
    </cfRule>
    <cfRule type="cellIs" dxfId="2429" priority="4806" operator="equal">
      <formula>111</formula>
    </cfRule>
  </conditionalFormatting>
  <conditionalFormatting sqref="F386:F390">
    <cfRule type="cellIs" dxfId="2428" priority="4788" operator="equal">
      <formula>12</formula>
    </cfRule>
    <cfRule type="cellIs" dxfId="2427" priority="4792" operator="equal">
      <formula>52</formula>
    </cfRule>
    <cfRule type="cellIs" dxfId="2426" priority="4794" operator="equal">
      <formula>82</formula>
    </cfRule>
    <cfRule type="cellIs" dxfId="2425" priority="4796" operator="equal">
      <formula>72</formula>
    </cfRule>
    <cfRule type="cellIs" dxfId="2424" priority="4798" operator="equal">
      <formula>49</formula>
    </cfRule>
    <cfRule type="cellIs" dxfId="2423" priority="4800" operator="equal">
      <formula>62</formula>
    </cfRule>
    <cfRule type="cellIs" dxfId="2422" priority="4802" operator="equal">
      <formula>54</formula>
    </cfRule>
    <cfRule type="cellIs" dxfId="2421" priority="4804" operator="equal">
      <formula>32</formula>
    </cfRule>
    <cfRule type="cellIs" dxfId="2420" priority="4805" operator="equal">
      <formula>11</formula>
    </cfRule>
  </conditionalFormatting>
  <conditionalFormatting sqref="M392:M396">
    <cfRule type="cellIs" dxfId="2419" priority="4781" operator="equal">
      <formula>0</formula>
    </cfRule>
  </conditionalFormatting>
  <conditionalFormatting sqref="K392:K396">
    <cfRule type="cellIs" dxfId="2418" priority="4786" operator="equal">
      <formula>0</formula>
    </cfRule>
  </conditionalFormatting>
  <conditionalFormatting sqref="H392:H396">
    <cfRule type="cellIs" dxfId="2417" priority="4785" operator="equal">
      <formula>"x"</formula>
    </cfRule>
  </conditionalFormatting>
  <conditionalFormatting sqref="H392:H396">
    <cfRule type="cellIs" dxfId="2416" priority="4783" operator="equal">
      <formula>"x"</formula>
    </cfRule>
    <cfRule type="cellIs" dxfId="2415" priority="4784" operator="greaterThan">
      <formula>1753</formula>
    </cfRule>
  </conditionalFormatting>
  <conditionalFormatting sqref="L392:L396">
    <cfRule type="cellIs" dxfId="2414" priority="4782" operator="equal">
      <formula>0</formula>
    </cfRule>
  </conditionalFormatting>
  <conditionalFormatting sqref="N392:N396">
    <cfRule type="cellIs" dxfId="2413" priority="4761" operator="between">
      <formula>121</formula>
      <formula>129</formula>
    </cfRule>
    <cfRule type="cellIs" dxfId="2412" priority="4763" operator="equal">
      <formula>527</formula>
    </cfRule>
    <cfRule type="cellIs" dxfId="2411" priority="4764" operator="equal">
      <formula>5212</formula>
    </cfRule>
    <cfRule type="cellIs" dxfId="2410" priority="4765" operator="equal">
      <formula>526</formula>
    </cfRule>
    <cfRule type="cellIs" dxfId="2409" priority="4767" operator="equal">
      <formula>8210</formula>
    </cfRule>
    <cfRule type="cellIs" dxfId="2408" priority="4769" operator="equal">
      <formula>7210</formula>
    </cfRule>
    <cfRule type="cellIs" dxfId="2407" priority="4771" operator="equal">
      <formula>4910</formula>
    </cfRule>
    <cfRule type="cellIs" dxfId="2406" priority="4773" operator="equal">
      <formula>6210</formula>
    </cfRule>
    <cfRule type="cellIs" dxfId="2405" priority="4775" operator="equal">
      <formula>5410</formula>
    </cfRule>
    <cfRule type="cellIs" dxfId="2404" priority="4777" operator="equal">
      <formula>3210</formula>
    </cfRule>
    <cfRule type="cellIs" dxfId="2403" priority="4780" operator="equal">
      <formula>111</formula>
    </cfRule>
  </conditionalFormatting>
  <conditionalFormatting sqref="F392:F396">
    <cfRule type="cellIs" dxfId="2402" priority="4762" operator="equal">
      <formula>12</formula>
    </cfRule>
    <cfRule type="cellIs" dxfId="2401" priority="4766" operator="equal">
      <formula>52</formula>
    </cfRule>
    <cfRule type="cellIs" dxfId="2400" priority="4768" operator="equal">
      <formula>82</formula>
    </cfRule>
    <cfRule type="cellIs" dxfId="2399" priority="4770" operator="equal">
      <formula>72</formula>
    </cfRule>
    <cfRule type="cellIs" dxfId="2398" priority="4772" operator="equal">
      <formula>49</formula>
    </cfRule>
    <cfRule type="cellIs" dxfId="2397" priority="4774" operator="equal">
      <formula>62</formula>
    </cfRule>
    <cfRule type="cellIs" dxfId="2396" priority="4776" operator="equal">
      <formula>54</formula>
    </cfRule>
    <cfRule type="cellIs" dxfId="2395" priority="4778" operator="equal">
      <formula>32</formula>
    </cfRule>
    <cfRule type="cellIs" dxfId="2394" priority="4779" operator="equal">
      <formula>11</formula>
    </cfRule>
  </conditionalFormatting>
  <conditionalFormatting sqref="M398:M402">
    <cfRule type="cellIs" dxfId="2393" priority="4755" operator="equal">
      <formula>0</formula>
    </cfRule>
  </conditionalFormatting>
  <conditionalFormatting sqref="K398:K402">
    <cfRule type="cellIs" dxfId="2392" priority="4760" operator="equal">
      <formula>0</formula>
    </cfRule>
  </conditionalFormatting>
  <conditionalFormatting sqref="H398:H402">
    <cfRule type="cellIs" dxfId="2391" priority="4759" operator="equal">
      <formula>"x"</formula>
    </cfRule>
  </conditionalFormatting>
  <conditionalFormatting sqref="H398:H402">
    <cfRule type="cellIs" dxfId="2390" priority="4757" operator="equal">
      <formula>"x"</formula>
    </cfRule>
    <cfRule type="cellIs" dxfId="2389" priority="4758" operator="greaterThan">
      <formula>1753</formula>
    </cfRule>
  </conditionalFormatting>
  <conditionalFormatting sqref="L398:L402">
    <cfRule type="cellIs" dxfId="2388" priority="4756" operator="equal">
      <formula>0</formula>
    </cfRule>
  </conditionalFormatting>
  <conditionalFormatting sqref="N398:N402">
    <cfRule type="cellIs" dxfId="2387" priority="4735" operator="between">
      <formula>121</formula>
      <formula>129</formula>
    </cfRule>
    <cfRule type="cellIs" dxfId="2386" priority="4737" operator="equal">
      <formula>527</formula>
    </cfRule>
    <cfRule type="cellIs" dxfId="2385" priority="4738" operator="equal">
      <formula>5212</formula>
    </cfRule>
    <cfRule type="cellIs" dxfId="2384" priority="4739" operator="equal">
      <formula>526</formula>
    </cfRule>
    <cfRule type="cellIs" dxfId="2383" priority="4741" operator="equal">
      <formula>8210</formula>
    </cfRule>
    <cfRule type="cellIs" dxfId="2382" priority="4743" operator="equal">
      <formula>7210</formula>
    </cfRule>
    <cfRule type="cellIs" dxfId="2381" priority="4745" operator="equal">
      <formula>4910</formula>
    </cfRule>
    <cfRule type="cellIs" dxfId="2380" priority="4747" operator="equal">
      <formula>6210</formula>
    </cfRule>
    <cfRule type="cellIs" dxfId="2379" priority="4749" operator="equal">
      <formula>5410</formula>
    </cfRule>
    <cfRule type="cellIs" dxfId="2378" priority="4751" operator="equal">
      <formula>3210</formula>
    </cfRule>
    <cfRule type="cellIs" dxfId="2377" priority="4754" operator="equal">
      <formula>111</formula>
    </cfRule>
  </conditionalFormatting>
  <conditionalFormatting sqref="F398:F402">
    <cfRule type="cellIs" dxfId="2376" priority="4736" operator="equal">
      <formula>12</formula>
    </cfRule>
    <cfRule type="cellIs" dxfId="2375" priority="4740" operator="equal">
      <formula>52</formula>
    </cfRule>
    <cfRule type="cellIs" dxfId="2374" priority="4742" operator="equal">
      <formula>82</formula>
    </cfRule>
    <cfRule type="cellIs" dxfId="2373" priority="4744" operator="equal">
      <formula>72</formula>
    </cfRule>
    <cfRule type="cellIs" dxfId="2372" priority="4746" operator="equal">
      <formula>49</formula>
    </cfRule>
    <cfRule type="cellIs" dxfId="2371" priority="4748" operator="equal">
      <formula>62</formula>
    </cfRule>
    <cfRule type="cellIs" dxfId="2370" priority="4750" operator="equal">
      <formula>54</formula>
    </cfRule>
    <cfRule type="cellIs" dxfId="2369" priority="4752" operator="equal">
      <formula>32</formula>
    </cfRule>
    <cfRule type="cellIs" dxfId="2368" priority="4753" operator="equal">
      <formula>11</formula>
    </cfRule>
  </conditionalFormatting>
  <conditionalFormatting sqref="M404:M408">
    <cfRule type="cellIs" dxfId="2367" priority="4729" operator="equal">
      <formula>0</formula>
    </cfRule>
  </conditionalFormatting>
  <conditionalFormatting sqref="K404:K408">
    <cfRule type="cellIs" dxfId="2366" priority="4734" operator="equal">
      <formula>0</formula>
    </cfRule>
  </conditionalFormatting>
  <conditionalFormatting sqref="H404:H408">
    <cfRule type="cellIs" dxfId="2365" priority="4733" operator="equal">
      <formula>"x"</formula>
    </cfRule>
  </conditionalFormatting>
  <conditionalFormatting sqref="H404:H408">
    <cfRule type="cellIs" dxfId="2364" priority="4731" operator="equal">
      <formula>"x"</formula>
    </cfRule>
    <cfRule type="cellIs" dxfId="2363" priority="4732" operator="greaterThan">
      <formula>1753</formula>
    </cfRule>
  </conditionalFormatting>
  <conditionalFormatting sqref="L404:L408">
    <cfRule type="cellIs" dxfId="2362" priority="4730" operator="equal">
      <formula>0</formula>
    </cfRule>
  </conditionalFormatting>
  <conditionalFormatting sqref="N404:N408">
    <cfRule type="cellIs" dxfId="2361" priority="4709" operator="between">
      <formula>121</formula>
      <formula>129</formula>
    </cfRule>
    <cfRule type="cellIs" dxfId="2360" priority="4711" operator="equal">
      <formula>527</formula>
    </cfRule>
    <cfRule type="cellIs" dxfId="2359" priority="4712" operator="equal">
      <formula>5212</formula>
    </cfRule>
    <cfRule type="cellIs" dxfId="2358" priority="4713" operator="equal">
      <formula>526</formula>
    </cfRule>
    <cfRule type="cellIs" dxfId="2357" priority="4715" operator="equal">
      <formula>8210</formula>
    </cfRule>
    <cfRule type="cellIs" dxfId="2356" priority="4717" operator="equal">
      <formula>7210</formula>
    </cfRule>
    <cfRule type="cellIs" dxfId="2355" priority="4719" operator="equal">
      <formula>4910</formula>
    </cfRule>
    <cfRule type="cellIs" dxfId="2354" priority="4721" operator="equal">
      <formula>6210</formula>
    </cfRule>
    <cfRule type="cellIs" dxfId="2353" priority="4723" operator="equal">
      <formula>5410</formula>
    </cfRule>
    <cfRule type="cellIs" dxfId="2352" priority="4725" operator="equal">
      <formula>3210</formula>
    </cfRule>
    <cfRule type="cellIs" dxfId="2351" priority="4728" operator="equal">
      <formula>111</formula>
    </cfRule>
  </conditionalFormatting>
  <conditionalFormatting sqref="F404:F408">
    <cfRule type="cellIs" dxfId="2350" priority="4710" operator="equal">
      <formula>12</formula>
    </cfRule>
    <cfRule type="cellIs" dxfId="2349" priority="4714" operator="equal">
      <formula>52</formula>
    </cfRule>
    <cfRule type="cellIs" dxfId="2348" priority="4716" operator="equal">
      <formula>82</formula>
    </cfRule>
    <cfRule type="cellIs" dxfId="2347" priority="4718" operator="equal">
      <formula>72</formula>
    </cfRule>
    <cfRule type="cellIs" dxfId="2346" priority="4720" operator="equal">
      <formula>49</formula>
    </cfRule>
    <cfRule type="cellIs" dxfId="2345" priority="4722" operator="equal">
      <formula>62</formula>
    </cfRule>
    <cfRule type="cellIs" dxfId="2344" priority="4724" operator="equal">
      <formula>54</formula>
    </cfRule>
    <cfRule type="cellIs" dxfId="2343" priority="4726" operator="equal">
      <formula>32</formula>
    </cfRule>
    <cfRule type="cellIs" dxfId="2342" priority="4727" operator="equal">
      <formula>11</formula>
    </cfRule>
  </conditionalFormatting>
  <conditionalFormatting sqref="M412:M416">
    <cfRule type="cellIs" dxfId="2341" priority="4703" operator="equal">
      <formula>0</formula>
    </cfRule>
  </conditionalFormatting>
  <conditionalFormatting sqref="K412:K416">
    <cfRule type="cellIs" dxfId="2340" priority="4708" operator="equal">
      <formula>0</formula>
    </cfRule>
  </conditionalFormatting>
  <conditionalFormatting sqref="H412:H416">
    <cfRule type="cellIs" dxfId="2339" priority="4707" operator="equal">
      <formula>"x"</formula>
    </cfRule>
  </conditionalFormatting>
  <conditionalFormatting sqref="H412:H416">
    <cfRule type="cellIs" dxfId="2338" priority="4705" operator="equal">
      <formula>"x"</formula>
    </cfRule>
    <cfRule type="cellIs" dxfId="2337" priority="4706" operator="greaterThan">
      <formula>1753</formula>
    </cfRule>
  </conditionalFormatting>
  <conditionalFormatting sqref="L412:L416">
    <cfRule type="cellIs" dxfId="2336" priority="4704" operator="equal">
      <formula>0</formula>
    </cfRule>
  </conditionalFormatting>
  <conditionalFormatting sqref="N412:N416">
    <cfRule type="cellIs" dxfId="2335" priority="4683" operator="between">
      <formula>121</formula>
      <formula>129</formula>
    </cfRule>
    <cfRule type="cellIs" dxfId="2334" priority="4685" operator="equal">
      <formula>527</formula>
    </cfRule>
    <cfRule type="cellIs" dxfId="2333" priority="4686" operator="equal">
      <formula>5212</formula>
    </cfRule>
    <cfRule type="cellIs" dxfId="2332" priority="4687" operator="equal">
      <formula>526</formula>
    </cfRule>
    <cfRule type="cellIs" dxfId="2331" priority="4689" operator="equal">
      <formula>8210</formula>
    </cfRule>
    <cfRule type="cellIs" dxfId="2330" priority="4691" operator="equal">
      <formula>7210</formula>
    </cfRule>
    <cfRule type="cellIs" dxfId="2329" priority="4693" operator="equal">
      <formula>4910</formula>
    </cfRule>
    <cfRule type="cellIs" dxfId="2328" priority="4695" operator="equal">
      <formula>6210</formula>
    </cfRule>
    <cfRule type="cellIs" dxfId="2327" priority="4697" operator="equal">
      <formula>5410</formula>
    </cfRule>
    <cfRule type="cellIs" dxfId="2326" priority="4699" operator="equal">
      <formula>3210</formula>
    </cfRule>
    <cfRule type="cellIs" dxfId="2325" priority="4702" operator="equal">
      <formula>111</formula>
    </cfRule>
  </conditionalFormatting>
  <conditionalFormatting sqref="F412:F416">
    <cfRule type="cellIs" dxfId="2324" priority="4684" operator="equal">
      <formula>12</formula>
    </cfRule>
    <cfRule type="cellIs" dxfId="2323" priority="4688" operator="equal">
      <formula>52</formula>
    </cfRule>
    <cfRule type="cellIs" dxfId="2322" priority="4690" operator="equal">
      <formula>82</formula>
    </cfRule>
    <cfRule type="cellIs" dxfId="2321" priority="4692" operator="equal">
      <formula>72</formula>
    </cfRule>
    <cfRule type="cellIs" dxfId="2320" priority="4694" operator="equal">
      <formula>49</formula>
    </cfRule>
    <cfRule type="cellIs" dxfId="2319" priority="4696" operator="equal">
      <formula>62</formula>
    </cfRule>
    <cfRule type="cellIs" dxfId="2318" priority="4698" operator="equal">
      <formula>54</formula>
    </cfRule>
    <cfRule type="cellIs" dxfId="2317" priority="4700" operator="equal">
      <formula>32</formula>
    </cfRule>
    <cfRule type="cellIs" dxfId="2316" priority="4701" operator="equal">
      <formula>11</formula>
    </cfRule>
  </conditionalFormatting>
  <conditionalFormatting sqref="M418:M422">
    <cfRule type="cellIs" dxfId="2315" priority="4677" operator="equal">
      <formula>0</formula>
    </cfRule>
  </conditionalFormatting>
  <conditionalFormatting sqref="K418:K422">
    <cfRule type="cellIs" dxfId="2314" priority="4682" operator="equal">
      <formula>0</formula>
    </cfRule>
  </conditionalFormatting>
  <conditionalFormatting sqref="H418:H422">
    <cfRule type="cellIs" dxfId="2313" priority="4681" operator="equal">
      <formula>"x"</formula>
    </cfRule>
  </conditionalFormatting>
  <conditionalFormatting sqref="H418:H422">
    <cfRule type="cellIs" dxfId="2312" priority="4679" operator="equal">
      <formula>"x"</formula>
    </cfRule>
    <cfRule type="cellIs" dxfId="2311" priority="4680" operator="greaterThan">
      <formula>1753</formula>
    </cfRule>
  </conditionalFormatting>
  <conditionalFormatting sqref="L418:L422">
    <cfRule type="cellIs" dxfId="2310" priority="4678" operator="equal">
      <formula>0</formula>
    </cfRule>
  </conditionalFormatting>
  <conditionalFormatting sqref="N418:N422">
    <cfRule type="cellIs" dxfId="2309" priority="4657" operator="between">
      <formula>121</formula>
      <formula>129</formula>
    </cfRule>
    <cfRule type="cellIs" dxfId="2308" priority="4659" operator="equal">
      <formula>527</formula>
    </cfRule>
    <cfRule type="cellIs" dxfId="2307" priority="4660" operator="equal">
      <formula>5212</formula>
    </cfRule>
    <cfRule type="cellIs" dxfId="2306" priority="4661" operator="equal">
      <formula>526</formula>
    </cfRule>
    <cfRule type="cellIs" dxfId="2305" priority="4663" operator="equal">
      <formula>8210</formula>
    </cfRule>
    <cfRule type="cellIs" dxfId="2304" priority="4665" operator="equal">
      <formula>7210</formula>
    </cfRule>
    <cfRule type="cellIs" dxfId="2303" priority="4667" operator="equal">
      <formula>4910</formula>
    </cfRule>
    <cfRule type="cellIs" dxfId="2302" priority="4669" operator="equal">
      <formula>6210</formula>
    </cfRule>
    <cfRule type="cellIs" dxfId="2301" priority="4671" operator="equal">
      <formula>5410</formula>
    </cfRule>
    <cfRule type="cellIs" dxfId="2300" priority="4673" operator="equal">
      <formula>3210</formula>
    </cfRule>
    <cfRule type="cellIs" dxfId="2299" priority="4676" operator="equal">
      <formula>111</formula>
    </cfRule>
  </conditionalFormatting>
  <conditionalFormatting sqref="F418:F422">
    <cfRule type="cellIs" dxfId="2298" priority="4658" operator="equal">
      <formula>12</formula>
    </cfRule>
    <cfRule type="cellIs" dxfId="2297" priority="4662" operator="equal">
      <formula>52</formula>
    </cfRule>
    <cfRule type="cellIs" dxfId="2296" priority="4664" operator="equal">
      <formula>82</formula>
    </cfRule>
    <cfRule type="cellIs" dxfId="2295" priority="4666" operator="equal">
      <formula>72</formula>
    </cfRule>
    <cfRule type="cellIs" dxfId="2294" priority="4668" operator="equal">
      <formula>49</formula>
    </cfRule>
    <cfRule type="cellIs" dxfId="2293" priority="4670" operator="equal">
      <formula>62</formula>
    </cfRule>
    <cfRule type="cellIs" dxfId="2292" priority="4672" operator="equal">
      <formula>54</formula>
    </cfRule>
    <cfRule type="cellIs" dxfId="2291" priority="4674" operator="equal">
      <formula>32</formula>
    </cfRule>
    <cfRule type="cellIs" dxfId="2290" priority="4675" operator="equal">
      <formula>11</formula>
    </cfRule>
  </conditionalFormatting>
  <conditionalFormatting sqref="M424:M428">
    <cfRule type="cellIs" dxfId="2289" priority="4651" operator="equal">
      <formula>0</formula>
    </cfRule>
  </conditionalFormatting>
  <conditionalFormatting sqref="K424:K428">
    <cfRule type="cellIs" dxfId="2288" priority="4656" operator="equal">
      <formula>0</formula>
    </cfRule>
  </conditionalFormatting>
  <conditionalFormatting sqref="H424:H428">
    <cfRule type="cellIs" dxfId="2287" priority="4655" operator="equal">
      <formula>"x"</formula>
    </cfRule>
  </conditionalFormatting>
  <conditionalFormatting sqref="H424:H428">
    <cfRule type="cellIs" dxfId="2286" priority="4653" operator="equal">
      <formula>"x"</formula>
    </cfRule>
    <cfRule type="cellIs" dxfId="2285" priority="4654" operator="greaterThan">
      <formula>1753</formula>
    </cfRule>
  </conditionalFormatting>
  <conditionalFormatting sqref="L424:L428">
    <cfRule type="cellIs" dxfId="2284" priority="4652" operator="equal">
      <formula>0</formula>
    </cfRule>
  </conditionalFormatting>
  <conditionalFormatting sqref="N424:N428">
    <cfRule type="cellIs" dxfId="2283" priority="4631" operator="between">
      <formula>121</formula>
      <formula>129</formula>
    </cfRule>
    <cfRule type="cellIs" dxfId="2282" priority="4633" operator="equal">
      <formula>527</formula>
    </cfRule>
    <cfRule type="cellIs" dxfId="2281" priority="4634" operator="equal">
      <formula>5212</formula>
    </cfRule>
    <cfRule type="cellIs" dxfId="2280" priority="4635" operator="equal">
      <formula>526</formula>
    </cfRule>
    <cfRule type="cellIs" dxfId="2279" priority="4637" operator="equal">
      <formula>8210</formula>
    </cfRule>
    <cfRule type="cellIs" dxfId="2278" priority="4639" operator="equal">
      <formula>7210</formula>
    </cfRule>
    <cfRule type="cellIs" dxfId="2277" priority="4641" operator="equal">
      <formula>4910</formula>
    </cfRule>
    <cfRule type="cellIs" dxfId="2276" priority="4643" operator="equal">
      <formula>6210</formula>
    </cfRule>
    <cfRule type="cellIs" dxfId="2275" priority="4645" operator="equal">
      <formula>5410</formula>
    </cfRule>
    <cfRule type="cellIs" dxfId="2274" priority="4647" operator="equal">
      <formula>3210</formula>
    </cfRule>
    <cfRule type="cellIs" dxfId="2273" priority="4650" operator="equal">
      <formula>111</formula>
    </cfRule>
  </conditionalFormatting>
  <conditionalFormatting sqref="F424:F428">
    <cfRule type="cellIs" dxfId="2272" priority="4632" operator="equal">
      <formula>12</formula>
    </cfRule>
    <cfRule type="cellIs" dxfId="2271" priority="4636" operator="equal">
      <formula>52</formula>
    </cfRule>
    <cfRule type="cellIs" dxfId="2270" priority="4638" operator="equal">
      <formula>82</formula>
    </cfRule>
    <cfRule type="cellIs" dxfId="2269" priority="4640" operator="equal">
      <formula>72</formula>
    </cfRule>
    <cfRule type="cellIs" dxfId="2268" priority="4642" operator="equal">
      <formula>49</formula>
    </cfRule>
    <cfRule type="cellIs" dxfId="2267" priority="4644" operator="equal">
      <formula>62</formula>
    </cfRule>
    <cfRule type="cellIs" dxfId="2266" priority="4646" operator="equal">
      <formula>54</formula>
    </cfRule>
    <cfRule type="cellIs" dxfId="2265" priority="4648" operator="equal">
      <formula>32</formula>
    </cfRule>
    <cfRule type="cellIs" dxfId="2264" priority="4649" operator="equal">
      <formula>11</formula>
    </cfRule>
  </conditionalFormatting>
  <conditionalFormatting sqref="M430:M434">
    <cfRule type="cellIs" dxfId="2263" priority="4625" operator="equal">
      <formula>0</formula>
    </cfRule>
  </conditionalFormatting>
  <conditionalFormatting sqref="K430:K434">
    <cfRule type="cellIs" dxfId="2262" priority="4630" operator="equal">
      <formula>0</formula>
    </cfRule>
  </conditionalFormatting>
  <conditionalFormatting sqref="H430:H434">
    <cfRule type="cellIs" dxfId="2261" priority="4629" operator="equal">
      <formula>"x"</formula>
    </cfRule>
  </conditionalFormatting>
  <conditionalFormatting sqref="H430:H434">
    <cfRule type="cellIs" dxfId="2260" priority="4627" operator="equal">
      <formula>"x"</formula>
    </cfRule>
    <cfRule type="cellIs" dxfId="2259" priority="4628" operator="greaterThan">
      <formula>1753</formula>
    </cfRule>
  </conditionalFormatting>
  <conditionalFormatting sqref="L430:L434">
    <cfRule type="cellIs" dxfId="2258" priority="4626" operator="equal">
      <formula>0</formula>
    </cfRule>
  </conditionalFormatting>
  <conditionalFormatting sqref="N430:N434">
    <cfRule type="cellIs" dxfId="2257" priority="4605" operator="between">
      <formula>121</formula>
      <formula>129</formula>
    </cfRule>
    <cfRule type="cellIs" dxfId="2256" priority="4607" operator="equal">
      <formula>527</formula>
    </cfRule>
    <cfRule type="cellIs" dxfId="2255" priority="4608" operator="equal">
      <formula>5212</formula>
    </cfRule>
    <cfRule type="cellIs" dxfId="2254" priority="4609" operator="equal">
      <formula>526</formula>
    </cfRule>
    <cfRule type="cellIs" dxfId="2253" priority="4611" operator="equal">
      <formula>8210</formula>
    </cfRule>
    <cfRule type="cellIs" dxfId="2252" priority="4613" operator="equal">
      <formula>7210</formula>
    </cfRule>
    <cfRule type="cellIs" dxfId="2251" priority="4615" operator="equal">
      <formula>4910</formula>
    </cfRule>
    <cfRule type="cellIs" dxfId="2250" priority="4617" operator="equal">
      <formula>6210</formula>
    </cfRule>
    <cfRule type="cellIs" dxfId="2249" priority="4619" operator="equal">
      <formula>5410</formula>
    </cfRule>
    <cfRule type="cellIs" dxfId="2248" priority="4621" operator="equal">
      <formula>3210</formula>
    </cfRule>
    <cfRule type="cellIs" dxfId="2247" priority="4624" operator="equal">
      <formula>111</formula>
    </cfRule>
  </conditionalFormatting>
  <conditionalFormatting sqref="F430:F434">
    <cfRule type="cellIs" dxfId="2246" priority="4606" operator="equal">
      <formula>12</formula>
    </cfRule>
    <cfRule type="cellIs" dxfId="2245" priority="4610" operator="equal">
      <formula>52</formula>
    </cfRule>
    <cfRule type="cellIs" dxfId="2244" priority="4612" operator="equal">
      <formula>82</formula>
    </cfRule>
    <cfRule type="cellIs" dxfId="2243" priority="4614" operator="equal">
      <formula>72</formula>
    </cfRule>
    <cfRule type="cellIs" dxfId="2242" priority="4616" operator="equal">
      <formula>49</formula>
    </cfRule>
    <cfRule type="cellIs" dxfId="2241" priority="4618" operator="equal">
      <formula>62</formula>
    </cfRule>
    <cfRule type="cellIs" dxfId="2240" priority="4620" operator="equal">
      <formula>54</formula>
    </cfRule>
    <cfRule type="cellIs" dxfId="2239" priority="4622" operator="equal">
      <formula>32</formula>
    </cfRule>
    <cfRule type="cellIs" dxfId="2238" priority="4623" operator="equal">
      <formula>11</formula>
    </cfRule>
  </conditionalFormatting>
  <conditionalFormatting sqref="M438:M442">
    <cfRule type="cellIs" dxfId="2237" priority="4599" operator="equal">
      <formula>0</formula>
    </cfRule>
  </conditionalFormatting>
  <conditionalFormatting sqref="K438:K442">
    <cfRule type="cellIs" dxfId="2236" priority="4604" operator="equal">
      <formula>0</formula>
    </cfRule>
  </conditionalFormatting>
  <conditionalFormatting sqref="H438:H442">
    <cfRule type="cellIs" dxfId="2235" priority="4603" operator="equal">
      <formula>"x"</formula>
    </cfRule>
  </conditionalFormatting>
  <conditionalFormatting sqref="H438:H442">
    <cfRule type="cellIs" dxfId="2234" priority="4601" operator="equal">
      <formula>"x"</formula>
    </cfRule>
    <cfRule type="cellIs" dxfId="2233" priority="4602" operator="greaterThan">
      <formula>1753</formula>
    </cfRule>
  </conditionalFormatting>
  <conditionalFormatting sqref="L438:L442">
    <cfRule type="cellIs" dxfId="2232" priority="4600" operator="equal">
      <formula>0</formula>
    </cfRule>
  </conditionalFormatting>
  <conditionalFormatting sqref="N438:N442">
    <cfRule type="cellIs" dxfId="2231" priority="4579" operator="between">
      <formula>121</formula>
      <formula>129</formula>
    </cfRule>
    <cfRule type="cellIs" dxfId="2230" priority="4581" operator="equal">
      <formula>527</formula>
    </cfRule>
    <cfRule type="cellIs" dxfId="2229" priority="4582" operator="equal">
      <formula>5212</formula>
    </cfRule>
    <cfRule type="cellIs" dxfId="2228" priority="4583" operator="equal">
      <formula>526</formula>
    </cfRule>
    <cfRule type="cellIs" dxfId="2227" priority="4585" operator="equal">
      <formula>8210</formula>
    </cfRule>
    <cfRule type="cellIs" dxfId="2226" priority="4587" operator="equal">
      <formula>7210</formula>
    </cfRule>
    <cfRule type="cellIs" dxfId="2225" priority="4589" operator="equal">
      <formula>4910</formula>
    </cfRule>
    <cfRule type="cellIs" dxfId="2224" priority="4591" operator="equal">
      <formula>6210</formula>
    </cfRule>
    <cfRule type="cellIs" dxfId="2223" priority="4593" operator="equal">
      <formula>5410</formula>
    </cfRule>
    <cfRule type="cellIs" dxfId="2222" priority="4595" operator="equal">
      <formula>3210</formula>
    </cfRule>
    <cfRule type="cellIs" dxfId="2221" priority="4598" operator="equal">
      <formula>111</formula>
    </cfRule>
  </conditionalFormatting>
  <conditionalFormatting sqref="F438:F442">
    <cfRule type="cellIs" dxfId="2220" priority="4580" operator="equal">
      <formula>12</formula>
    </cfRule>
    <cfRule type="cellIs" dxfId="2219" priority="4584" operator="equal">
      <formula>52</formula>
    </cfRule>
    <cfRule type="cellIs" dxfId="2218" priority="4586" operator="equal">
      <formula>82</formula>
    </cfRule>
    <cfRule type="cellIs" dxfId="2217" priority="4588" operator="equal">
      <formula>72</formula>
    </cfRule>
    <cfRule type="cellIs" dxfId="2216" priority="4590" operator="equal">
      <formula>49</formula>
    </cfRule>
    <cfRule type="cellIs" dxfId="2215" priority="4592" operator="equal">
      <formula>62</formula>
    </cfRule>
    <cfRule type="cellIs" dxfId="2214" priority="4594" operator="equal">
      <formula>54</formula>
    </cfRule>
    <cfRule type="cellIs" dxfId="2213" priority="4596" operator="equal">
      <formula>32</formula>
    </cfRule>
    <cfRule type="cellIs" dxfId="2212" priority="4597" operator="equal">
      <formula>11</formula>
    </cfRule>
  </conditionalFormatting>
  <conditionalFormatting sqref="M444:M448">
    <cfRule type="cellIs" dxfId="2211" priority="4573" operator="equal">
      <formula>0</formula>
    </cfRule>
  </conditionalFormatting>
  <conditionalFormatting sqref="K444:K448">
    <cfRule type="cellIs" dxfId="2210" priority="4578" operator="equal">
      <formula>0</formula>
    </cfRule>
  </conditionalFormatting>
  <conditionalFormatting sqref="H444:H448">
    <cfRule type="cellIs" dxfId="2209" priority="4577" operator="equal">
      <formula>"x"</formula>
    </cfRule>
  </conditionalFormatting>
  <conditionalFormatting sqref="H444:H448">
    <cfRule type="cellIs" dxfId="2208" priority="4575" operator="equal">
      <formula>"x"</formula>
    </cfRule>
    <cfRule type="cellIs" dxfId="2207" priority="4576" operator="greaterThan">
      <formula>1753</formula>
    </cfRule>
  </conditionalFormatting>
  <conditionalFormatting sqref="L444:L448">
    <cfRule type="cellIs" dxfId="2206" priority="4574" operator="equal">
      <formula>0</formula>
    </cfRule>
  </conditionalFormatting>
  <conditionalFormatting sqref="N444:N448">
    <cfRule type="cellIs" dxfId="2205" priority="4553" operator="between">
      <formula>121</formula>
      <formula>129</formula>
    </cfRule>
    <cfRule type="cellIs" dxfId="2204" priority="4555" operator="equal">
      <formula>527</formula>
    </cfRule>
    <cfRule type="cellIs" dxfId="2203" priority="4556" operator="equal">
      <formula>5212</formula>
    </cfRule>
    <cfRule type="cellIs" dxfId="2202" priority="4557" operator="equal">
      <formula>526</formula>
    </cfRule>
    <cfRule type="cellIs" dxfId="2201" priority="4559" operator="equal">
      <formula>8210</formula>
    </cfRule>
    <cfRule type="cellIs" dxfId="2200" priority="4561" operator="equal">
      <formula>7210</formula>
    </cfRule>
    <cfRule type="cellIs" dxfId="2199" priority="4563" operator="equal">
      <formula>4910</formula>
    </cfRule>
    <cfRule type="cellIs" dxfId="2198" priority="4565" operator="equal">
      <formula>6210</formula>
    </cfRule>
    <cfRule type="cellIs" dxfId="2197" priority="4567" operator="equal">
      <formula>5410</formula>
    </cfRule>
    <cfRule type="cellIs" dxfId="2196" priority="4569" operator="equal">
      <formula>3210</formula>
    </cfRule>
    <cfRule type="cellIs" dxfId="2195" priority="4572" operator="equal">
      <formula>111</formula>
    </cfRule>
  </conditionalFormatting>
  <conditionalFormatting sqref="F444:F448">
    <cfRule type="cellIs" dxfId="2194" priority="4554" operator="equal">
      <formula>12</formula>
    </cfRule>
    <cfRule type="cellIs" dxfId="2193" priority="4558" operator="equal">
      <formula>52</formula>
    </cfRule>
    <cfRule type="cellIs" dxfId="2192" priority="4560" operator="equal">
      <formula>82</formula>
    </cfRule>
    <cfRule type="cellIs" dxfId="2191" priority="4562" operator="equal">
      <formula>72</formula>
    </cfRule>
    <cfRule type="cellIs" dxfId="2190" priority="4564" operator="equal">
      <formula>49</formula>
    </cfRule>
    <cfRule type="cellIs" dxfId="2189" priority="4566" operator="equal">
      <formula>62</formula>
    </cfRule>
    <cfRule type="cellIs" dxfId="2188" priority="4568" operator="equal">
      <formula>54</formula>
    </cfRule>
    <cfRule type="cellIs" dxfId="2187" priority="4570" operator="equal">
      <formula>32</formula>
    </cfRule>
    <cfRule type="cellIs" dxfId="2186" priority="4571" operator="equal">
      <formula>11</formula>
    </cfRule>
  </conditionalFormatting>
  <conditionalFormatting sqref="M452:M456">
    <cfRule type="cellIs" dxfId="2185" priority="4547" operator="equal">
      <formula>0</formula>
    </cfRule>
  </conditionalFormatting>
  <conditionalFormatting sqref="K452:K456">
    <cfRule type="cellIs" dxfId="2184" priority="4552" operator="equal">
      <formula>0</formula>
    </cfRule>
  </conditionalFormatting>
  <conditionalFormatting sqref="H452:H456">
    <cfRule type="cellIs" dxfId="2183" priority="4551" operator="equal">
      <formula>"x"</formula>
    </cfRule>
  </conditionalFormatting>
  <conditionalFormatting sqref="H452:H456">
    <cfRule type="cellIs" dxfId="2182" priority="4549" operator="equal">
      <formula>"x"</formula>
    </cfRule>
    <cfRule type="cellIs" dxfId="2181" priority="4550" operator="greaterThan">
      <formula>1753</formula>
    </cfRule>
  </conditionalFormatting>
  <conditionalFormatting sqref="L452:L456">
    <cfRule type="cellIs" dxfId="2180" priority="4548" operator="equal">
      <formula>0</formula>
    </cfRule>
  </conditionalFormatting>
  <conditionalFormatting sqref="N452:N456">
    <cfRule type="cellIs" dxfId="2179" priority="4527" operator="between">
      <formula>121</formula>
      <formula>129</formula>
    </cfRule>
    <cfRule type="cellIs" dxfId="2178" priority="4529" operator="equal">
      <formula>527</formula>
    </cfRule>
    <cfRule type="cellIs" dxfId="2177" priority="4530" operator="equal">
      <formula>5212</formula>
    </cfRule>
    <cfRule type="cellIs" dxfId="2176" priority="4531" operator="equal">
      <formula>526</formula>
    </cfRule>
    <cfRule type="cellIs" dxfId="2175" priority="4533" operator="equal">
      <formula>8210</formula>
    </cfRule>
    <cfRule type="cellIs" dxfId="2174" priority="4535" operator="equal">
      <formula>7210</formula>
    </cfRule>
    <cfRule type="cellIs" dxfId="2173" priority="4537" operator="equal">
      <formula>4910</formula>
    </cfRule>
    <cfRule type="cellIs" dxfId="2172" priority="4539" operator="equal">
      <formula>6210</formula>
    </cfRule>
    <cfRule type="cellIs" dxfId="2171" priority="4541" operator="equal">
      <formula>5410</formula>
    </cfRule>
    <cfRule type="cellIs" dxfId="2170" priority="4543" operator="equal">
      <formula>3210</formula>
    </cfRule>
    <cfRule type="cellIs" dxfId="2169" priority="4546" operator="equal">
      <formula>111</formula>
    </cfRule>
  </conditionalFormatting>
  <conditionalFormatting sqref="F452:F456">
    <cfRule type="cellIs" dxfId="2168" priority="4528" operator="equal">
      <formula>12</formula>
    </cfRule>
    <cfRule type="cellIs" dxfId="2167" priority="4532" operator="equal">
      <formula>52</formula>
    </cfRule>
    <cfRule type="cellIs" dxfId="2166" priority="4534" operator="equal">
      <formula>82</formula>
    </cfRule>
    <cfRule type="cellIs" dxfId="2165" priority="4536" operator="equal">
      <formula>72</formula>
    </cfRule>
    <cfRule type="cellIs" dxfId="2164" priority="4538" operator="equal">
      <formula>49</formula>
    </cfRule>
    <cfRule type="cellIs" dxfId="2163" priority="4540" operator="equal">
      <formula>62</formula>
    </cfRule>
    <cfRule type="cellIs" dxfId="2162" priority="4542" operator="equal">
      <formula>54</formula>
    </cfRule>
    <cfRule type="cellIs" dxfId="2161" priority="4544" operator="equal">
      <formula>32</formula>
    </cfRule>
    <cfRule type="cellIs" dxfId="2160" priority="4545" operator="equal">
      <formula>11</formula>
    </cfRule>
  </conditionalFormatting>
  <conditionalFormatting sqref="M461:M465">
    <cfRule type="cellIs" dxfId="2159" priority="4521" operator="equal">
      <formula>0</formula>
    </cfRule>
  </conditionalFormatting>
  <conditionalFormatting sqref="K461:K465">
    <cfRule type="cellIs" dxfId="2158" priority="4526" operator="equal">
      <formula>0</formula>
    </cfRule>
  </conditionalFormatting>
  <conditionalFormatting sqref="H461:H465">
    <cfRule type="cellIs" dxfId="2157" priority="4525" operator="equal">
      <formula>"x"</formula>
    </cfRule>
  </conditionalFormatting>
  <conditionalFormatting sqref="H461:H465">
    <cfRule type="cellIs" dxfId="2156" priority="4523" operator="equal">
      <formula>"x"</formula>
    </cfRule>
    <cfRule type="cellIs" dxfId="2155" priority="4524" operator="greaterThan">
      <formula>1753</formula>
    </cfRule>
  </conditionalFormatting>
  <conditionalFormatting sqref="L461:L465">
    <cfRule type="cellIs" dxfId="2154" priority="4522" operator="equal">
      <formula>0</formula>
    </cfRule>
  </conditionalFormatting>
  <conditionalFormatting sqref="N461:N465">
    <cfRule type="cellIs" dxfId="2153" priority="4501" operator="between">
      <formula>121</formula>
      <formula>129</formula>
    </cfRule>
    <cfRule type="cellIs" dxfId="2152" priority="4503" operator="equal">
      <formula>527</formula>
    </cfRule>
    <cfRule type="cellIs" dxfId="2151" priority="4504" operator="equal">
      <formula>5212</formula>
    </cfRule>
    <cfRule type="cellIs" dxfId="2150" priority="4505" operator="equal">
      <formula>526</formula>
    </cfRule>
    <cfRule type="cellIs" dxfId="2149" priority="4507" operator="equal">
      <formula>8210</formula>
    </cfRule>
    <cfRule type="cellIs" dxfId="2148" priority="4509" operator="equal">
      <formula>7210</formula>
    </cfRule>
    <cfRule type="cellIs" dxfId="2147" priority="4511" operator="equal">
      <formula>4910</formula>
    </cfRule>
    <cfRule type="cellIs" dxfId="2146" priority="4513" operator="equal">
      <formula>6210</formula>
    </cfRule>
    <cfRule type="cellIs" dxfId="2145" priority="4515" operator="equal">
      <formula>5410</formula>
    </cfRule>
    <cfRule type="cellIs" dxfId="2144" priority="4517" operator="equal">
      <formula>3210</formula>
    </cfRule>
    <cfRule type="cellIs" dxfId="2143" priority="4520" operator="equal">
      <formula>111</formula>
    </cfRule>
  </conditionalFormatting>
  <conditionalFormatting sqref="F461:F465">
    <cfRule type="cellIs" dxfId="2142" priority="4502" operator="equal">
      <formula>12</formula>
    </cfRule>
    <cfRule type="cellIs" dxfId="2141" priority="4506" operator="equal">
      <formula>52</formula>
    </cfRule>
    <cfRule type="cellIs" dxfId="2140" priority="4508" operator="equal">
      <formula>82</formula>
    </cfRule>
    <cfRule type="cellIs" dxfId="2139" priority="4510" operator="equal">
      <formula>72</formula>
    </cfRule>
    <cfRule type="cellIs" dxfId="2138" priority="4512" operator="equal">
      <formula>49</formula>
    </cfRule>
    <cfRule type="cellIs" dxfId="2137" priority="4514" operator="equal">
      <formula>62</formula>
    </cfRule>
    <cfRule type="cellIs" dxfId="2136" priority="4516" operator="equal">
      <formula>54</formula>
    </cfRule>
    <cfRule type="cellIs" dxfId="2135" priority="4518" operator="equal">
      <formula>32</formula>
    </cfRule>
    <cfRule type="cellIs" dxfId="2134" priority="4519" operator="equal">
      <formula>11</formula>
    </cfRule>
  </conditionalFormatting>
  <conditionalFormatting sqref="M469:M473">
    <cfRule type="cellIs" dxfId="2133" priority="4495" operator="equal">
      <formula>0</formula>
    </cfRule>
  </conditionalFormatting>
  <conditionalFormatting sqref="K469:K473">
    <cfRule type="cellIs" dxfId="2132" priority="4500" operator="equal">
      <formula>0</formula>
    </cfRule>
  </conditionalFormatting>
  <conditionalFormatting sqref="H469:H473">
    <cfRule type="cellIs" dxfId="2131" priority="4499" operator="equal">
      <formula>"x"</formula>
    </cfRule>
  </conditionalFormatting>
  <conditionalFormatting sqref="H469:H473">
    <cfRule type="cellIs" dxfId="2130" priority="4497" operator="equal">
      <formula>"x"</formula>
    </cfRule>
    <cfRule type="cellIs" dxfId="2129" priority="4498" operator="greaterThan">
      <formula>1753</formula>
    </cfRule>
  </conditionalFormatting>
  <conditionalFormatting sqref="L469:L473">
    <cfRule type="cellIs" dxfId="2128" priority="4496" operator="equal">
      <formula>0</formula>
    </cfRule>
  </conditionalFormatting>
  <conditionalFormatting sqref="N469:N473">
    <cfRule type="cellIs" dxfId="2127" priority="4475" operator="between">
      <formula>121</formula>
      <formula>129</formula>
    </cfRule>
    <cfRule type="cellIs" dxfId="2126" priority="4477" operator="equal">
      <formula>527</formula>
    </cfRule>
    <cfRule type="cellIs" dxfId="2125" priority="4478" operator="equal">
      <formula>5212</formula>
    </cfRule>
    <cfRule type="cellIs" dxfId="2124" priority="4479" operator="equal">
      <formula>526</formula>
    </cfRule>
    <cfRule type="cellIs" dxfId="2123" priority="4481" operator="equal">
      <formula>8210</formula>
    </cfRule>
    <cfRule type="cellIs" dxfId="2122" priority="4483" operator="equal">
      <formula>7210</formula>
    </cfRule>
    <cfRule type="cellIs" dxfId="2121" priority="4485" operator="equal">
      <formula>4910</formula>
    </cfRule>
    <cfRule type="cellIs" dxfId="2120" priority="4487" operator="equal">
      <formula>6210</formula>
    </cfRule>
    <cfRule type="cellIs" dxfId="2119" priority="4489" operator="equal">
      <formula>5410</formula>
    </cfRule>
    <cfRule type="cellIs" dxfId="2118" priority="4491" operator="equal">
      <formula>3210</formula>
    </cfRule>
    <cfRule type="cellIs" dxfId="2117" priority="4494" operator="equal">
      <formula>111</formula>
    </cfRule>
  </conditionalFormatting>
  <conditionalFormatting sqref="F469:F473">
    <cfRule type="cellIs" dxfId="2116" priority="4476" operator="equal">
      <formula>12</formula>
    </cfRule>
    <cfRule type="cellIs" dxfId="2115" priority="4480" operator="equal">
      <formula>52</formula>
    </cfRule>
    <cfRule type="cellIs" dxfId="2114" priority="4482" operator="equal">
      <formula>82</formula>
    </cfRule>
    <cfRule type="cellIs" dxfId="2113" priority="4484" operator="equal">
      <formula>72</formula>
    </cfRule>
    <cfRule type="cellIs" dxfId="2112" priority="4486" operator="equal">
      <formula>49</formula>
    </cfRule>
    <cfRule type="cellIs" dxfId="2111" priority="4488" operator="equal">
      <formula>62</formula>
    </cfRule>
    <cfRule type="cellIs" dxfId="2110" priority="4490" operator="equal">
      <formula>54</formula>
    </cfRule>
    <cfRule type="cellIs" dxfId="2109" priority="4492" operator="equal">
      <formula>32</formula>
    </cfRule>
    <cfRule type="cellIs" dxfId="2108" priority="4493" operator="equal">
      <formula>11</formula>
    </cfRule>
  </conditionalFormatting>
  <conditionalFormatting sqref="M476:M480">
    <cfRule type="cellIs" dxfId="2107" priority="4469" operator="equal">
      <formula>0</formula>
    </cfRule>
  </conditionalFormatting>
  <conditionalFormatting sqref="K476:K480">
    <cfRule type="cellIs" dxfId="2106" priority="4474" operator="equal">
      <formula>0</formula>
    </cfRule>
  </conditionalFormatting>
  <conditionalFormatting sqref="H476:H480">
    <cfRule type="cellIs" dxfId="2105" priority="4473" operator="equal">
      <formula>"x"</formula>
    </cfRule>
  </conditionalFormatting>
  <conditionalFormatting sqref="H476:H480">
    <cfRule type="cellIs" dxfId="2104" priority="4471" operator="equal">
      <formula>"x"</formula>
    </cfRule>
    <cfRule type="cellIs" dxfId="2103" priority="4472" operator="greaterThan">
      <formula>1753</formula>
    </cfRule>
  </conditionalFormatting>
  <conditionalFormatting sqref="L476:L480">
    <cfRule type="cellIs" dxfId="2102" priority="4470" operator="equal">
      <formula>0</formula>
    </cfRule>
  </conditionalFormatting>
  <conditionalFormatting sqref="N476:N480">
    <cfRule type="cellIs" dxfId="2101" priority="4449" operator="between">
      <formula>121</formula>
      <formula>129</formula>
    </cfRule>
    <cfRule type="cellIs" dxfId="2100" priority="4451" operator="equal">
      <formula>527</formula>
    </cfRule>
    <cfRule type="cellIs" dxfId="2099" priority="4452" operator="equal">
      <formula>5212</formula>
    </cfRule>
    <cfRule type="cellIs" dxfId="2098" priority="4453" operator="equal">
      <formula>526</formula>
    </cfRule>
    <cfRule type="cellIs" dxfId="2097" priority="4455" operator="equal">
      <formula>8210</formula>
    </cfRule>
    <cfRule type="cellIs" dxfId="2096" priority="4457" operator="equal">
      <formula>7210</formula>
    </cfRule>
    <cfRule type="cellIs" dxfId="2095" priority="4459" operator="equal">
      <formula>4910</formula>
    </cfRule>
    <cfRule type="cellIs" dxfId="2094" priority="4461" operator="equal">
      <formula>6210</formula>
    </cfRule>
    <cfRule type="cellIs" dxfId="2093" priority="4463" operator="equal">
      <formula>5410</formula>
    </cfRule>
    <cfRule type="cellIs" dxfId="2092" priority="4465" operator="equal">
      <formula>3210</formula>
    </cfRule>
    <cfRule type="cellIs" dxfId="2091" priority="4468" operator="equal">
      <formula>111</formula>
    </cfRule>
  </conditionalFormatting>
  <conditionalFormatting sqref="F476:F480">
    <cfRule type="cellIs" dxfId="2090" priority="4450" operator="equal">
      <formula>12</formula>
    </cfRule>
    <cfRule type="cellIs" dxfId="2089" priority="4454" operator="equal">
      <formula>52</formula>
    </cfRule>
    <cfRule type="cellIs" dxfId="2088" priority="4456" operator="equal">
      <formula>82</formula>
    </cfRule>
    <cfRule type="cellIs" dxfId="2087" priority="4458" operator="equal">
      <formula>72</formula>
    </cfRule>
    <cfRule type="cellIs" dxfId="2086" priority="4460" operator="equal">
      <formula>49</formula>
    </cfRule>
    <cfRule type="cellIs" dxfId="2085" priority="4462" operator="equal">
      <formula>62</formula>
    </cfRule>
    <cfRule type="cellIs" dxfId="2084" priority="4464" operator="equal">
      <formula>54</formula>
    </cfRule>
    <cfRule type="cellIs" dxfId="2083" priority="4466" operator="equal">
      <formula>32</formula>
    </cfRule>
    <cfRule type="cellIs" dxfId="2082" priority="4467" operator="equal">
      <formula>11</formula>
    </cfRule>
  </conditionalFormatting>
  <conditionalFormatting sqref="M482:M486">
    <cfRule type="cellIs" dxfId="2081" priority="4443" operator="equal">
      <formula>0</formula>
    </cfRule>
  </conditionalFormatting>
  <conditionalFormatting sqref="K482:K486">
    <cfRule type="cellIs" dxfId="2080" priority="4448" operator="equal">
      <formula>0</formula>
    </cfRule>
  </conditionalFormatting>
  <conditionalFormatting sqref="H482:H486">
    <cfRule type="cellIs" dxfId="2079" priority="4447" operator="equal">
      <formula>"x"</formula>
    </cfRule>
  </conditionalFormatting>
  <conditionalFormatting sqref="H482:H486">
    <cfRule type="cellIs" dxfId="2078" priority="4445" operator="equal">
      <formula>"x"</formula>
    </cfRule>
    <cfRule type="cellIs" dxfId="2077" priority="4446" operator="greaterThan">
      <formula>1753</formula>
    </cfRule>
  </conditionalFormatting>
  <conditionalFormatting sqref="L482:L486">
    <cfRule type="cellIs" dxfId="2076" priority="4444" operator="equal">
      <formula>0</formula>
    </cfRule>
  </conditionalFormatting>
  <conditionalFormatting sqref="N482:N486">
    <cfRule type="cellIs" dxfId="2075" priority="4423" operator="between">
      <formula>121</formula>
      <formula>129</formula>
    </cfRule>
    <cfRule type="cellIs" dxfId="2074" priority="4425" operator="equal">
      <formula>527</formula>
    </cfRule>
    <cfRule type="cellIs" dxfId="2073" priority="4426" operator="equal">
      <formula>5212</formula>
    </cfRule>
    <cfRule type="cellIs" dxfId="2072" priority="4427" operator="equal">
      <formula>526</formula>
    </cfRule>
    <cfRule type="cellIs" dxfId="2071" priority="4429" operator="equal">
      <formula>8210</formula>
    </cfRule>
    <cfRule type="cellIs" dxfId="2070" priority="4431" operator="equal">
      <formula>7210</formula>
    </cfRule>
    <cfRule type="cellIs" dxfId="2069" priority="4433" operator="equal">
      <formula>4910</formula>
    </cfRule>
    <cfRule type="cellIs" dxfId="2068" priority="4435" operator="equal">
      <formula>6210</formula>
    </cfRule>
    <cfRule type="cellIs" dxfId="2067" priority="4437" operator="equal">
      <formula>5410</formula>
    </cfRule>
    <cfRule type="cellIs" dxfId="2066" priority="4439" operator="equal">
      <formula>3210</formula>
    </cfRule>
    <cfRule type="cellIs" dxfId="2065" priority="4442" operator="equal">
      <formula>111</formula>
    </cfRule>
  </conditionalFormatting>
  <conditionalFormatting sqref="F482:F486">
    <cfRule type="cellIs" dxfId="2064" priority="4424" operator="equal">
      <formula>12</formula>
    </cfRule>
    <cfRule type="cellIs" dxfId="2063" priority="4428" operator="equal">
      <formula>52</formula>
    </cfRule>
    <cfRule type="cellIs" dxfId="2062" priority="4430" operator="equal">
      <formula>82</formula>
    </cfRule>
    <cfRule type="cellIs" dxfId="2061" priority="4432" operator="equal">
      <formula>72</formula>
    </cfRule>
    <cfRule type="cellIs" dxfId="2060" priority="4434" operator="equal">
      <formula>49</formula>
    </cfRule>
    <cfRule type="cellIs" dxfId="2059" priority="4436" operator="equal">
      <formula>62</formula>
    </cfRule>
    <cfRule type="cellIs" dxfId="2058" priority="4438" operator="equal">
      <formula>54</formula>
    </cfRule>
    <cfRule type="cellIs" dxfId="2057" priority="4440" operator="equal">
      <formula>32</formula>
    </cfRule>
    <cfRule type="cellIs" dxfId="2056" priority="4441" operator="equal">
      <formula>11</formula>
    </cfRule>
  </conditionalFormatting>
  <conditionalFormatting sqref="M488:M492">
    <cfRule type="cellIs" dxfId="2055" priority="4417" operator="equal">
      <formula>0</formula>
    </cfRule>
  </conditionalFormatting>
  <conditionalFormatting sqref="K488:K492">
    <cfRule type="cellIs" dxfId="2054" priority="4422" operator="equal">
      <formula>0</formula>
    </cfRule>
  </conditionalFormatting>
  <conditionalFormatting sqref="H488:H492">
    <cfRule type="cellIs" dxfId="2053" priority="4421" operator="equal">
      <formula>"x"</formula>
    </cfRule>
  </conditionalFormatting>
  <conditionalFormatting sqref="H488:H492">
    <cfRule type="cellIs" dxfId="2052" priority="4419" operator="equal">
      <formula>"x"</formula>
    </cfRule>
    <cfRule type="cellIs" dxfId="2051" priority="4420" operator="greaterThan">
      <formula>1753</formula>
    </cfRule>
  </conditionalFormatting>
  <conditionalFormatting sqref="L488:L492">
    <cfRule type="cellIs" dxfId="2050" priority="4418" operator="equal">
      <formula>0</formula>
    </cfRule>
  </conditionalFormatting>
  <conditionalFormatting sqref="N488:N492">
    <cfRule type="cellIs" dxfId="2049" priority="4397" operator="between">
      <formula>121</formula>
      <formula>129</formula>
    </cfRule>
    <cfRule type="cellIs" dxfId="2048" priority="4399" operator="equal">
      <formula>527</formula>
    </cfRule>
    <cfRule type="cellIs" dxfId="2047" priority="4400" operator="equal">
      <formula>5212</formula>
    </cfRule>
    <cfRule type="cellIs" dxfId="2046" priority="4401" operator="equal">
      <formula>526</formula>
    </cfRule>
    <cfRule type="cellIs" dxfId="2045" priority="4403" operator="equal">
      <formula>8210</formula>
    </cfRule>
    <cfRule type="cellIs" dxfId="2044" priority="4405" operator="equal">
      <formula>7210</formula>
    </cfRule>
    <cfRule type="cellIs" dxfId="2043" priority="4407" operator="equal">
      <formula>4910</formula>
    </cfRule>
    <cfRule type="cellIs" dxfId="2042" priority="4409" operator="equal">
      <formula>6210</formula>
    </cfRule>
    <cfRule type="cellIs" dxfId="2041" priority="4411" operator="equal">
      <formula>5410</formula>
    </cfRule>
    <cfRule type="cellIs" dxfId="2040" priority="4413" operator="equal">
      <formula>3210</formula>
    </cfRule>
    <cfRule type="cellIs" dxfId="2039" priority="4416" operator="equal">
      <formula>111</formula>
    </cfRule>
  </conditionalFormatting>
  <conditionalFormatting sqref="F488:F492">
    <cfRule type="cellIs" dxfId="2038" priority="4398" operator="equal">
      <formula>12</formula>
    </cfRule>
    <cfRule type="cellIs" dxfId="2037" priority="4402" operator="equal">
      <formula>52</formula>
    </cfRule>
    <cfRule type="cellIs" dxfId="2036" priority="4404" operator="equal">
      <formula>82</formula>
    </cfRule>
    <cfRule type="cellIs" dxfId="2035" priority="4406" operator="equal">
      <formula>72</formula>
    </cfRule>
    <cfRule type="cellIs" dxfId="2034" priority="4408" operator="equal">
      <formula>49</formula>
    </cfRule>
    <cfRule type="cellIs" dxfId="2033" priority="4410" operator="equal">
      <formula>62</formula>
    </cfRule>
    <cfRule type="cellIs" dxfId="2032" priority="4412" operator="equal">
      <formula>54</formula>
    </cfRule>
    <cfRule type="cellIs" dxfId="2031" priority="4414" operator="equal">
      <formula>32</formula>
    </cfRule>
    <cfRule type="cellIs" dxfId="2030" priority="4415" operator="equal">
      <formula>11</formula>
    </cfRule>
  </conditionalFormatting>
  <conditionalFormatting sqref="M494:M498">
    <cfRule type="cellIs" dxfId="2029" priority="4391" operator="equal">
      <formula>0</formula>
    </cfRule>
  </conditionalFormatting>
  <conditionalFormatting sqref="K494:K498">
    <cfRule type="cellIs" dxfId="2028" priority="4396" operator="equal">
      <formula>0</formula>
    </cfRule>
  </conditionalFormatting>
  <conditionalFormatting sqref="H494:H498">
    <cfRule type="cellIs" dxfId="2027" priority="4395" operator="equal">
      <formula>"x"</formula>
    </cfRule>
  </conditionalFormatting>
  <conditionalFormatting sqref="H494:H498">
    <cfRule type="cellIs" dxfId="2026" priority="4393" operator="equal">
      <formula>"x"</formula>
    </cfRule>
    <cfRule type="cellIs" dxfId="2025" priority="4394" operator="greaterThan">
      <formula>1753</formula>
    </cfRule>
  </conditionalFormatting>
  <conditionalFormatting sqref="L494:L498">
    <cfRule type="cellIs" dxfId="2024" priority="4392" operator="equal">
      <formula>0</formula>
    </cfRule>
  </conditionalFormatting>
  <conditionalFormatting sqref="N494:N498">
    <cfRule type="cellIs" dxfId="2023" priority="4371" operator="between">
      <formula>121</formula>
      <formula>129</formula>
    </cfRule>
    <cfRule type="cellIs" dxfId="2022" priority="4373" operator="equal">
      <formula>527</formula>
    </cfRule>
    <cfRule type="cellIs" dxfId="2021" priority="4374" operator="equal">
      <formula>5212</formula>
    </cfRule>
    <cfRule type="cellIs" dxfId="2020" priority="4375" operator="equal">
      <formula>526</formula>
    </cfRule>
    <cfRule type="cellIs" dxfId="2019" priority="4377" operator="equal">
      <formula>8210</formula>
    </cfRule>
    <cfRule type="cellIs" dxfId="2018" priority="4379" operator="equal">
      <formula>7210</formula>
    </cfRule>
    <cfRule type="cellIs" dxfId="2017" priority="4381" operator="equal">
      <formula>4910</formula>
    </cfRule>
    <cfRule type="cellIs" dxfId="2016" priority="4383" operator="equal">
      <formula>6210</formula>
    </cfRule>
    <cfRule type="cellIs" dxfId="2015" priority="4385" operator="equal">
      <formula>5410</formula>
    </cfRule>
    <cfRule type="cellIs" dxfId="2014" priority="4387" operator="equal">
      <formula>3210</formula>
    </cfRule>
    <cfRule type="cellIs" dxfId="2013" priority="4390" operator="equal">
      <formula>111</formula>
    </cfRule>
  </conditionalFormatting>
  <conditionalFormatting sqref="F494:F498">
    <cfRule type="cellIs" dxfId="2012" priority="4372" operator="equal">
      <formula>12</formula>
    </cfRule>
    <cfRule type="cellIs" dxfId="2011" priority="4376" operator="equal">
      <formula>52</formula>
    </cfRule>
    <cfRule type="cellIs" dxfId="2010" priority="4378" operator="equal">
      <formula>82</formula>
    </cfRule>
    <cfRule type="cellIs" dxfId="2009" priority="4380" operator="equal">
      <formula>72</formula>
    </cfRule>
    <cfRule type="cellIs" dxfId="2008" priority="4382" operator="equal">
      <formula>49</formula>
    </cfRule>
    <cfRule type="cellIs" dxfId="2007" priority="4384" operator="equal">
      <formula>62</formula>
    </cfRule>
    <cfRule type="cellIs" dxfId="2006" priority="4386" operator="equal">
      <formula>54</formula>
    </cfRule>
    <cfRule type="cellIs" dxfId="2005" priority="4388" operator="equal">
      <formula>32</formula>
    </cfRule>
    <cfRule type="cellIs" dxfId="2004" priority="4389" operator="equal">
      <formula>11</formula>
    </cfRule>
  </conditionalFormatting>
  <conditionalFormatting sqref="M500:M504">
    <cfRule type="cellIs" dxfId="2003" priority="4365" operator="equal">
      <formula>0</formula>
    </cfRule>
  </conditionalFormatting>
  <conditionalFormatting sqref="K500:K504">
    <cfRule type="cellIs" dxfId="2002" priority="4370" operator="equal">
      <formula>0</formula>
    </cfRule>
  </conditionalFormatting>
  <conditionalFormatting sqref="H500:H504">
    <cfRule type="cellIs" dxfId="2001" priority="4369" operator="equal">
      <formula>"x"</formula>
    </cfRule>
  </conditionalFormatting>
  <conditionalFormatting sqref="H500:H504">
    <cfRule type="cellIs" dxfId="2000" priority="4367" operator="equal">
      <formula>"x"</formula>
    </cfRule>
    <cfRule type="cellIs" dxfId="1999" priority="4368" operator="greaterThan">
      <formula>1753</formula>
    </cfRule>
  </conditionalFormatting>
  <conditionalFormatting sqref="L500:L504">
    <cfRule type="cellIs" dxfId="1998" priority="4366" operator="equal">
      <formula>0</formula>
    </cfRule>
  </conditionalFormatting>
  <conditionalFormatting sqref="N500:N504">
    <cfRule type="cellIs" dxfId="1997" priority="4345" operator="between">
      <formula>121</formula>
      <formula>129</formula>
    </cfRule>
    <cfRule type="cellIs" dxfId="1996" priority="4347" operator="equal">
      <formula>527</formula>
    </cfRule>
    <cfRule type="cellIs" dxfId="1995" priority="4348" operator="equal">
      <formula>5212</formula>
    </cfRule>
    <cfRule type="cellIs" dxfId="1994" priority="4349" operator="equal">
      <formula>526</formula>
    </cfRule>
    <cfRule type="cellIs" dxfId="1993" priority="4351" operator="equal">
      <formula>8210</formula>
    </cfRule>
    <cfRule type="cellIs" dxfId="1992" priority="4353" operator="equal">
      <formula>7210</formula>
    </cfRule>
    <cfRule type="cellIs" dxfId="1991" priority="4355" operator="equal">
      <formula>4910</formula>
    </cfRule>
    <cfRule type="cellIs" dxfId="1990" priority="4357" operator="equal">
      <formula>6210</formula>
    </cfRule>
    <cfRule type="cellIs" dxfId="1989" priority="4359" operator="equal">
      <formula>5410</formula>
    </cfRule>
    <cfRule type="cellIs" dxfId="1988" priority="4361" operator="equal">
      <formula>3210</formula>
    </cfRule>
    <cfRule type="cellIs" dxfId="1987" priority="4364" operator="equal">
      <formula>111</formula>
    </cfRule>
  </conditionalFormatting>
  <conditionalFormatting sqref="F500:F504">
    <cfRule type="cellIs" dxfId="1986" priority="4346" operator="equal">
      <formula>12</formula>
    </cfRule>
    <cfRule type="cellIs" dxfId="1985" priority="4350" operator="equal">
      <formula>52</formula>
    </cfRule>
    <cfRule type="cellIs" dxfId="1984" priority="4352" operator="equal">
      <formula>82</formula>
    </cfRule>
    <cfRule type="cellIs" dxfId="1983" priority="4354" operator="equal">
      <formula>72</formula>
    </cfRule>
    <cfRule type="cellIs" dxfId="1982" priority="4356" operator="equal">
      <formula>49</formula>
    </cfRule>
    <cfRule type="cellIs" dxfId="1981" priority="4358" operator="equal">
      <formula>62</formula>
    </cfRule>
    <cfRule type="cellIs" dxfId="1980" priority="4360" operator="equal">
      <formula>54</formula>
    </cfRule>
    <cfRule type="cellIs" dxfId="1979" priority="4362" operator="equal">
      <formula>32</formula>
    </cfRule>
    <cfRule type="cellIs" dxfId="1978" priority="4363" operator="equal">
      <formula>11</formula>
    </cfRule>
  </conditionalFormatting>
  <conditionalFormatting sqref="M506:M510">
    <cfRule type="cellIs" dxfId="1977" priority="4339" operator="equal">
      <formula>0</formula>
    </cfRule>
  </conditionalFormatting>
  <conditionalFormatting sqref="K506:K510">
    <cfRule type="cellIs" dxfId="1976" priority="4344" operator="equal">
      <formula>0</formula>
    </cfRule>
  </conditionalFormatting>
  <conditionalFormatting sqref="H506:H510">
    <cfRule type="cellIs" dxfId="1975" priority="4343" operator="equal">
      <formula>"x"</formula>
    </cfRule>
  </conditionalFormatting>
  <conditionalFormatting sqref="H506:H510">
    <cfRule type="cellIs" dxfId="1974" priority="4341" operator="equal">
      <formula>"x"</formula>
    </cfRule>
    <cfRule type="cellIs" dxfId="1973" priority="4342" operator="greaterThan">
      <formula>1753</formula>
    </cfRule>
  </conditionalFormatting>
  <conditionalFormatting sqref="L506:L510">
    <cfRule type="cellIs" dxfId="1972" priority="4340" operator="equal">
      <formula>0</formula>
    </cfRule>
  </conditionalFormatting>
  <conditionalFormatting sqref="N506:N510">
    <cfRule type="cellIs" dxfId="1971" priority="4319" operator="between">
      <formula>121</formula>
      <formula>129</formula>
    </cfRule>
    <cfRule type="cellIs" dxfId="1970" priority="4321" operator="equal">
      <formula>527</formula>
    </cfRule>
    <cfRule type="cellIs" dxfId="1969" priority="4322" operator="equal">
      <formula>5212</formula>
    </cfRule>
    <cfRule type="cellIs" dxfId="1968" priority="4323" operator="equal">
      <formula>526</formula>
    </cfRule>
    <cfRule type="cellIs" dxfId="1967" priority="4325" operator="equal">
      <formula>8210</formula>
    </cfRule>
    <cfRule type="cellIs" dxfId="1966" priority="4327" operator="equal">
      <formula>7210</formula>
    </cfRule>
    <cfRule type="cellIs" dxfId="1965" priority="4329" operator="equal">
      <formula>4910</formula>
    </cfRule>
    <cfRule type="cellIs" dxfId="1964" priority="4331" operator="equal">
      <formula>6210</formula>
    </cfRule>
    <cfRule type="cellIs" dxfId="1963" priority="4333" operator="equal">
      <formula>5410</formula>
    </cfRule>
    <cfRule type="cellIs" dxfId="1962" priority="4335" operator="equal">
      <formula>3210</formula>
    </cfRule>
    <cfRule type="cellIs" dxfId="1961" priority="4338" operator="equal">
      <formula>111</formula>
    </cfRule>
  </conditionalFormatting>
  <conditionalFormatting sqref="F506:F510">
    <cfRule type="cellIs" dxfId="1960" priority="4320" operator="equal">
      <formula>12</formula>
    </cfRule>
    <cfRule type="cellIs" dxfId="1959" priority="4324" operator="equal">
      <formula>52</formula>
    </cfRule>
    <cfRule type="cellIs" dxfId="1958" priority="4326" operator="equal">
      <formula>82</formula>
    </cfRule>
    <cfRule type="cellIs" dxfId="1957" priority="4328" operator="equal">
      <formula>72</formula>
    </cfRule>
    <cfRule type="cellIs" dxfId="1956" priority="4330" operator="equal">
      <formula>49</formula>
    </cfRule>
    <cfRule type="cellIs" dxfId="1955" priority="4332" operator="equal">
      <formula>62</formula>
    </cfRule>
    <cfRule type="cellIs" dxfId="1954" priority="4334" operator="equal">
      <formula>54</formula>
    </cfRule>
    <cfRule type="cellIs" dxfId="1953" priority="4336" operator="equal">
      <formula>32</formula>
    </cfRule>
    <cfRule type="cellIs" dxfId="1952" priority="4337" operator="equal">
      <formula>11</formula>
    </cfRule>
  </conditionalFormatting>
  <conditionalFormatting sqref="M512:M516">
    <cfRule type="cellIs" dxfId="1951" priority="4313" operator="equal">
      <formula>0</formula>
    </cfRule>
  </conditionalFormatting>
  <conditionalFormatting sqref="K512:K516">
    <cfRule type="cellIs" dxfId="1950" priority="4318" operator="equal">
      <formula>0</formula>
    </cfRule>
  </conditionalFormatting>
  <conditionalFormatting sqref="H512:H516">
    <cfRule type="cellIs" dxfId="1949" priority="4317" operator="equal">
      <formula>"x"</formula>
    </cfRule>
  </conditionalFormatting>
  <conditionalFormatting sqref="H512:H516">
    <cfRule type="cellIs" dxfId="1948" priority="4315" operator="equal">
      <formula>"x"</formula>
    </cfRule>
    <cfRule type="cellIs" dxfId="1947" priority="4316" operator="greaterThan">
      <formula>1753</formula>
    </cfRule>
  </conditionalFormatting>
  <conditionalFormatting sqref="L512:L516">
    <cfRule type="cellIs" dxfId="1946" priority="4314" operator="equal">
      <formula>0</formula>
    </cfRule>
  </conditionalFormatting>
  <conditionalFormatting sqref="N512:N516">
    <cfRule type="cellIs" dxfId="1945" priority="4293" operator="between">
      <formula>121</formula>
      <formula>129</formula>
    </cfRule>
    <cfRule type="cellIs" dxfId="1944" priority="4295" operator="equal">
      <formula>527</formula>
    </cfRule>
    <cfRule type="cellIs" dxfId="1943" priority="4296" operator="equal">
      <formula>5212</formula>
    </cfRule>
    <cfRule type="cellIs" dxfId="1942" priority="4297" operator="equal">
      <formula>526</formula>
    </cfRule>
    <cfRule type="cellIs" dxfId="1941" priority="4299" operator="equal">
      <formula>8210</formula>
    </cfRule>
    <cfRule type="cellIs" dxfId="1940" priority="4301" operator="equal">
      <formula>7210</formula>
    </cfRule>
    <cfRule type="cellIs" dxfId="1939" priority="4303" operator="equal">
      <formula>4910</formula>
    </cfRule>
    <cfRule type="cellIs" dxfId="1938" priority="4305" operator="equal">
      <formula>6210</formula>
    </cfRule>
    <cfRule type="cellIs" dxfId="1937" priority="4307" operator="equal">
      <formula>5410</formula>
    </cfRule>
    <cfRule type="cellIs" dxfId="1936" priority="4309" operator="equal">
      <formula>3210</formula>
    </cfRule>
    <cfRule type="cellIs" dxfId="1935" priority="4312" operator="equal">
      <formula>111</formula>
    </cfRule>
  </conditionalFormatting>
  <conditionalFormatting sqref="F512:F516">
    <cfRule type="cellIs" dxfId="1934" priority="4294" operator="equal">
      <formula>12</formula>
    </cfRule>
    <cfRule type="cellIs" dxfId="1933" priority="4298" operator="equal">
      <formula>52</formula>
    </cfRule>
    <cfRule type="cellIs" dxfId="1932" priority="4300" operator="equal">
      <formula>82</formula>
    </cfRule>
    <cfRule type="cellIs" dxfId="1931" priority="4302" operator="equal">
      <formula>72</formula>
    </cfRule>
    <cfRule type="cellIs" dxfId="1930" priority="4304" operator="equal">
      <formula>49</formula>
    </cfRule>
    <cfRule type="cellIs" dxfId="1929" priority="4306" operator="equal">
      <formula>62</formula>
    </cfRule>
    <cfRule type="cellIs" dxfId="1928" priority="4308" operator="equal">
      <formula>54</formula>
    </cfRule>
    <cfRule type="cellIs" dxfId="1927" priority="4310" operator="equal">
      <formula>32</formula>
    </cfRule>
    <cfRule type="cellIs" dxfId="1926" priority="4311" operator="equal">
      <formula>11</formula>
    </cfRule>
  </conditionalFormatting>
  <conditionalFormatting sqref="M519:M523">
    <cfRule type="cellIs" dxfId="1925" priority="4287" operator="equal">
      <formula>0</formula>
    </cfRule>
  </conditionalFormatting>
  <conditionalFormatting sqref="K519:K523">
    <cfRule type="cellIs" dxfId="1924" priority="4292" operator="equal">
      <formula>0</formula>
    </cfRule>
  </conditionalFormatting>
  <conditionalFormatting sqref="H519:H523">
    <cfRule type="cellIs" dxfId="1923" priority="4291" operator="equal">
      <formula>"x"</formula>
    </cfRule>
  </conditionalFormatting>
  <conditionalFormatting sqref="H519:H523">
    <cfRule type="cellIs" dxfId="1922" priority="4289" operator="equal">
      <formula>"x"</formula>
    </cfRule>
    <cfRule type="cellIs" dxfId="1921" priority="4290" operator="greaterThan">
      <formula>1753</formula>
    </cfRule>
  </conditionalFormatting>
  <conditionalFormatting sqref="L519:L523">
    <cfRule type="cellIs" dxfId="1920" priority="4288" operator="equal">
      <formula>0</formula>
    </cfRule>
  </conditionalFormatting>
  <conditionalFormatting sqref="N519:N523">
    <cfRule type="cellIs" dxfId="1919" priority="4267" operator="between">
      <formula>121</formula>
      <formula>129</formula>
    </cfRule>
    <cfRule type="cellIs" dxfId="1918" priority="4269" operator="equal">
      <formula>527</formula>
    </cfRule>
    <cfRule type="cellIs" dxfId="1917" priority="4270" operator="equal">
      <formula>5212</formula>
    </cfRule>
    <cfRule type="cellIs" dxfId="1916" priority="4271" operator="equal">
      <formula>526</formula>
    </cfRule>
    <cfRule type="cellIs" dxfId="1915" priority="4273" operator="equal">
      <formula>8210</formula>
    </cfRule>
    <cfRule type="cellIs" dxfId="1914" priority="4275" operator="equal">
      <formula>7210</formula>
    </cfRule>
    <cfRule type="cellIs" dxfId="1913" priority="4277" operator="equal">
      <formula>4910</formula>
    </cfRule>
    <cfRule type="cellIs" dxfId="1912" priority="4279" operator="equal">
      <formula>6210</formula>
    </cfRule>
    <cfRule type="cellIs" dxfId="1911" priority="4281" operator="equal">
      <formula>5410</formula>
    </cfRule>
    <cfRule type="cellIs" dxfId="1910" priority="4283" operator="equal">
      <formula>3210</formula>
    </cfRule>
    <cfRule type="cellIs" dxfId="1909" priority="4286" operator="equal">
      <formula>111</formula>
    </cfRule>
  </conditionalFormatting>
  <conditionalFormatting sqref="F519:F523">
    <cfRule type="cellIs" dxfId="1908" priority="4268" operator="equal">
      <formula>12</formula>
    </cfRule>
    <cfRule type="cellIs" dxfId="1907" priority="4272" operator="equal">
      <formula>52</formula>
    </cfRule>
    <cfRule type="cellIs" dxfId="1906" priority="4274" operator="equal">
      <formula>82</formula>
    </cfRule>
    <cfRule type="cellIs" dxfId="1905" priority="4276" operator="equal">
      <formula>72</formula>
    </cfRule>
    <cfRule type="cellIs" dxfId="1904" priority="4278" operator="equal">
      <formula>49</formula>
    </cfRule>
    <cfRule type="cellIs" dxfId="1903" priority="4280" operator="equal">
      <formula>62</formula>
    </cfRule>
    <cfRule type="cellIs" dxfId="1902" priority="4282" operator="equal">
      <formula>54</formula>
    </cfRule>
    <cfRule type="cellIs" dxfId="1901" priority="4284" operator="equal">
      <formula>32</formula>
    </cfRule>
    <cfRule type="cellIs" dxfId="1900" priority="4285" operator="equal">
      <formula>11</formula>
    </cfRule>
  </conditionalFormatting>
  <conditionalFormatting sqref="M526:M530">
    <cfRule type="cellIs" dxfId="1899" priority="4261" operator="equal">
      <formula>0</formula>
    </cfRule>
  </conditionalFormatting>
  <conditionalFormatting sqref="K526:K530">
    <cfRule type="cellIs" dxfId="1898" priority="4266" operator="equal">
      <formula>0</formula>
    </cfRule>
  </conditionalFormatting>
  <conditionalFormatting sqref="H526:H530">
    <cfRule type="cellIs" dxfId="1897" priority="4265" operator="equal">
      <formula>"x"</formula>
    </cfRule>
  </conditionalFormatting>
  <conditionalFormatting sqref="H526:H530">
    <cfRule type="cellIs" dxfId="1896" priority="4263" operator="equal">
      <formula>"x"</formula>
    </cfRule>
    <cfRule type="cellIs" dxfId="1895" priority="4264" operator="greaterThan">
      <formula>1753</formula>
    </cfRule>
  </conditionalFormatting>
  <conditionalFormatting sqref="L526:L530">
    <cfRule type="cellIs" dxfId="1894" priority="4262" operator="equal">
      <formula>0</formula>
    </cfRule>
  </conditionalFormatting>
  <conditionalFormatting sqref="N526:N530">
    <cfRule type="cellIs" dxfId="1893" priority="4241" operator="between">
      <formula>121</formula>
      <formula>129</formula>
    </cfRule>
    <cfRule type="cellIs" dxfId="1892" priority="4243" operator="equal">
      <formula>527</formula>
    </cfRule>
    <cfRule type="cellIs" dxfId="1891" priority="4244" operator="equal">
      <formula>5212</formula>
    </cfRule>
    <cfRule type="cellIs" dxfId="1890" priority="4245" operator="equal">
      <formula>526</formula>
    </cfRule>
    <cfRule type="cellIs" dxfId="1889" priority="4247" operator="equal">
      <formula>8210</formula>
    </cfRule>
    <cfRule type="cellIs" dxfId="1888" priority="4249" operator="equal">
      <formula>7210</formula>
    </cfRule>
    <cfRule type="cellIs" dxfId="1887" priority="4251" operator="equal">
      <formula>4910</formula>
    </cfRule>
    <cfRule type="cellIs" dxfId="1886" priority="4253" operator="equal">
      <formula>6210</formula>
    </cfRule>
    <cfRule type="cellIs" dxfId="1885" priority="4255" operator="equal">
      <formula>5410</formula>
    </cfRule>
    <cfRule type="cellIs" dxfId="1884" priority="4257" operator="equal">
      <formula>3210</formula>
    </cfRule>
    <cfRule type="cellIs" dxfId="1883" priority="4260" operator="equal">
      <formula>111</formula>
    </cfRule>
  </conditionalFormatting>
  <conditionalFormatting sqref="F526:F530">
    <cfRule type="cellIs" dxfId="1882" priority="4242" operator="equal">
      <formula>12</formula>
    </cfRule>
    <cfRule type="cellIs" dxfId="1881" priority="4246" operator="equal">
      <formula>52</formula>
    </cfRule>
    <cfRule type="cellIs" dxfId="1880" priority="4248" operator="equal">
      <formula>82</formula>
    </cfRule>
    <cfRule type="cellIs" dxfId="1879" priority="4250" operator="equal">
      <formula>72</formula>
    </cfRule>
    <cfRule type="cellIs" dxfId="1878" priority="4252" operator="equal">
      <formula>49</formula>
    </cfRule>
    <cfRule type="cellIs" dxfId="1877" priority="4254" operator="equal">
      <formula>62</formula>
    </cfRule>
    <cfRule type="cellIs" dxfId="1876" priority="4256" operator="equal">
      <formula>54</formula>
    </cfRule>
    <cfRule type="cellIs" dxfId="1875" priority="4258" operator="equal">
      <formula>32</formula>
    </cfRule>
    <cfRule type="cellIs" dxfId="1874" priority="4259" operator="equal">
      <formula>11</formula>
    </cfRule>
  </conditionalFormatting>
  <conditionalFormatting sqref="M532:M536">
    <cfRule type="cellIs" dxfId="1873" priority="4235" operator="equal">
      <formula>0</formula>
    </cfRule>
  </conditionalFormatting>
  <conditionalFormatting sqref="K532:K536">
    <cfRule type="cellIs" dxfId="1872" priority="4240" operator="equal">
      <formula>0</formula>
    </cfRule>
  </conditionalFormatting>
  <conditionalFormatting sqref="H532:H536">
    <cfRule type="cellIs" dxfId="1871" priority="4239" operator="equal">
      <formula>"x"</formula>
    </cfRule>
  </conditionalFormatting>
  <conditionalFormatting sqref="H532:H536">
    <cfRule type="cellIs" dxfId="1870" priority="4237" operator="equal">
      <formula>"x"</formula>
    </cfRule>
    <cfRule type="cellIs" dxfId="1869" priority="4238" operator="greaterThan">
      <formula>1753</formula>
    </cfRule>
  </conditionalFormatting>
  <conditionalFormatting sqref="L532:L536">
    <cfRule type="cellIs" dxfId="1868" priority="4236" operator="equal">
      <formula>0</formula>
    </cfRule>
  </conditionalFormatting>
  <conditionalFormatting sqref="N532:N536">
    <cfRule type="cellIs" dxfId="1867" priority="4215" operator="between">
      <formula>121</formula>
      <formula>129</formula>
    </cfRule>
    <cfRule type="cellIs" dxfId="1866" priority="4217" operator="equal">
      <formula>527</formula>
    </cfRule>
    <cfRule type="cellIs" dxfId="1865" priority="4218" operator="equal">
      <formula>5212</formula>
    </cfRule>
    <cfRule type="cellIs" dxfId="1864" priority="4219" operator="equal">
      <formula>526</formula>
    </cfRule>
    <cfRule type="cellIs" dxfId="1863" priority="4221" operator="equal">
      <formula>8210</formula>
    </cfRule>
    <cfRule type="cellIs" dxfId="1862" priority="4223" operator="equal">
      <formula>7210</formula>
    </cfRule>
    <cfRule type="cellIs" dxfId="1861" priority="4225" operator="equal">
      <formula>4910</formula>
    </cfRule>
    <cfRule type="cellIs" dxfId="1860" priority="4227" operator="equal">
      <formula>6210</formula>
    </cfRule>
    <cfRule type="cellIs" dxfId="1859" priority="4229" operator="equal">
      <formula>5410</formula>
    </cfRule>
    <cfRule type="cellIs" dxfId="1858" priority="4231" operator="equal">
      <formula>3210</formula>
    </cfRule>
    <cfRule type="cellIs" dxfId="1857" priority="4234" operator="equal">
      <formula>111</formula>
    </cfRule>
  </conditionalFormatting>
  <conditionalFormatting sqref="F532:F536">
    <cfRule type="cellIs" dxfId="1856" priority="4216" operator="equal">
      <formula>12</formula>
    </cfRule>
    <cfRule type="cellIs" dxfId="1855" priority="4220" operator="equal">
      <formula>52</formula>
    </cfRule>
    <cfRule type="cellIs" dxfId="1854" priority="4222" operator="equal">
      <formula>82</formula>
    </cfRule>
    <cfRule type="cellIs" dxfId="1853" priority="4224" operator="equal">
      <formula>72</formula>
    </cfRule>
    <cfRule type="cellIs" dxfId="1852" priority="4226" operator="equal">
      <formula>49</formula>
    </cfRule>
    <cfRule type="cellIs" dxfId="1851" priority="4228" operator="equal">
      <formula>62</formula>
    </cfRule>
    <cfRule type="cellIs" dxfId="1850" priority="4230" operator="equal">
      <formula>54</formula>
    </cfRule>
    <cfRule type="cellIs" dxfId="1849" priority="4232" operator="equal">
      <formula>32</formula>
    </cfRule>
    <cfRule type="cellIs" dxfId="1848" priority="4233" operator="equal">
      <formula>11</formula>
    </cfRule>
  </conditionalFormatting>
  <conditionalFormatting sqref="M549:M553">
    <cfRule type="cellIs" dxfId="1847" priority="4209" operator="equal">
      <formula>0</formula>
    </cfRule>
  </conditionalFormatting>
  <conditionalFormatting sqref="K549:K553">
    <cfRule type="cellIs" dxfId="1846" priority="4214" operator="equal">
      <formula>0</formula>
    </cfRule>
  </conditionalFormatting>
  <conditionalFormatting sqref="H549:H553">
    <cfRule type="cellIs" dxfId="1845" priority="4213" operator="equal">
      <formula>"x"</formula>
    </cfRule>
  </conditionalFormatting>
  <conditionalFormatting sqref="H549:H553">
    <cfRule type="cellIs" dxfId="1844" priority="4211" operator="equal">
      <formula>"x"</formula>
    </cfRule>
    <cfRule type="cellIs" dxfId="1843" priority="4212" operator="greaterThan">
      <formula>1753</formula>
    </cfRule>
  </conditionalFormatting>
  <conditionalFormatting sqref="L549:L553">
    <cfRule type="cellIs" dxfId="1842" priority="4210" operator="equal">
      <formula>0</formula>
    </cfRule>
  </conditionalFormatting>
  <conditionalFormatting sqref="N549:N553">
    <cfRule type="cellIs" dxfId="1841" priority="4189" operator="between">
      <formula>121</formula>
      <formula>129</formula>
    </cfRule>
    <cfRule type="cellIs" dxfId="1840" priority="4191" operator="equal">
      <formula>527</formula>
    </cfRule>
    <cfRule type="cellIs" dxfId="1839" priority="4192" operator="equal">
      <formula>5212</formula>
    </cfRule>
    <cfRule type="cellIs" dxfId="1838" priority="4193" operator="equal">
      <formula>526</formula>
    </cfRule>
    <cfRule type="cellIs" dxfId="1837" priority="4195" operator="equal">
      <formula>8210</formula>
    </cfRule>
    <cfRule type="cellIs" dxfId="1836" priority="4197" operator="equal">
      <formula>7210</formula>
    </cfRule>
    <cfRule type="cellIs" dxfId="1835" priority="4199" operator="equal">
      <formula>4910</formula>
    </cfRule>
    <cfRule type="cellIs" dxfId="1834" priority="4201" operator="equal">
      <formula>6210</formula>
    </cfRule>
    <cfRule type="cellIs" dxfId="1833" priority="4203" operator="equal">
      <formula>5410</formula>
    </cfRule>
    <cfRule type="cellIs" dxfId="1832" priority="4205" operator="equal">
      <formula>3210</formula>
    </cfRule>
    <cfRule type="cellIs" dxfId="1831" priority="4208" operator="equal">
      <formula>111</formula>
    </cfRule>
  </conditionalFormatting>
  <conditionalFormatting sqref="F549:F553">
    <cfRule type="cellIs" dxfId="1830" priority="4190" operator="equal">
      <formula>12</formula>
    </cfRule>
    <cfRule type="cellIs" dxfId="1829" priority="4194" operator="equal">
      <formula>52</formula>
    </cfRule>
    <cfRule type="cellIs" dxfId="1828" priority="4196" operator="equal">
      <formula>82</formula>
    </cfRule>
    <cfRule type="cellIs" dxfId="1827" priority="4198" operator="equal">
      <formula>72</formula>
    </cfRule>
    <cfRule type="cellIs" dxfId="1826" priority="4200" operator="equal">
      <formula>49</formula>
    </cfRule>
    <cfRule type="cellIs" dxfId="1825" priority="4202" operator="equal">
      <formula>62</formula>
    </cfRule>
    <cfRule type="cellIs" dxfId="1824" priority="4204" operator="equal">
      <formula>54</formula>
    </cfRule>
    <cfRule type="cellIs" dxfId="1823" priority="4206" operator="equal">
      <formula>32</formula>
    </cfRule>
    <cfRule type="cellIs" dxfId="1822" priority="4207" operator="equal">
      <formula>11</formula>
    </cfRule>
  </conditionalFormatting>
  <conditionalFormatting sqref="M555:M559">
    <cfRule type="cellIs" dxfId="1821" priority="4183" operator="equal">
      <formula>0</formula>
    </cfRule>
  </conditionalFormatting>
  <conditionalFormatting sqref="K555:K559">
    <cfRule type="cellIs" dxfId="1820" priority="4188" operator="equal">
      <formula>0</formula>
    </cfRule>
  </conditionalFormatting>
  <conditionalFormatting sqref="H555:H559">
    <cfRule type="cellIs" dxfId="1819" priority="4187" operator="equal">
      <formula>"x"</formula>
    </cfRule>
  </conditionalFormatting>
  <conditionalFormatting sqref="H555:H559">
    <cfRule type="cellIs" dxfId="1818" priority="4185" operator="equal">
      <formula>"x"</formula>
    </cfRule>
    <cfRule type="cellIs" dxfId="1817" priority="4186" operator="greaterThan">
      <formula>1753</formula>
    </cfRule>
  </conditionalFormatting>
  <conditionalFormatting sqref="L555:L559">
    <cfRule type="cellIs" dxfId="1816" priority="4184" operator="equal">
      <formula>0</formula>
    </cfRule>
  </conditionalFormatting>
  <conditionalFormatting sqref="N555:N559">
    <cfRule type="cellIs" dxfId="1815" priority="4163" operator="between">
      <formula>121</formula>
      <formula>129</formula>
    </cfRule>
    <cfRule type="cellIs" dxfId="1814" priority="4165" operator="equal">
      <formula>527</formula>
    </cfRule>
    <cfRule type="cellIs" dxfId="1813" priority="4166" operator="equal">
      <formula>5212</formula>
    </cfRule>
    <cfRule type="cellIs" dxfId="1812" priority="4167" operator="equal">
      <formula>526</formula>
    </cfRule>
    <cfRule type="cellIs" dxfId="1811" priority="4169" operator="equal">
      <formula>8210</formula>
    </cfRule>
    <cfRule type="cellIs" dxfId="1810" priority="4171" operator="equal">
      <formula>7210</formula>
    </cfRule>
    <cfRule type="cellIs" dxfId="1809" priority="4173" operator="equal">
      <formula>4910</formula>
    </cfRule>
    <cfRule type="cellIs" dxfId="1808" priority="4175" operator="equal">
      <formula>6210</formula>
    </cfRule>
    <cfRule type="cellIs" dxfId="1807" priority="4177" operator="equal">
      <formula>5410</formula>
    </cfRule>
    <cfRule type="cellIs" dxfId="1806" priority="4179" operator="equal">
      <formula>3210</formula>
    </cfRule>
    <cfRule type="cellIs" dxfId="1805" priority="4182" operator="equal">
      <formula>111</formula>
    </cfRule>
  </conditionalFormatting>
  <conditionalFormatting sqref="F555:F559">
    <cfRule type="cellIs" dxfId="1804" priority="4164" operator="equal">
      <formula>12</formula>
    </cfRule>
    <cfRule type="cellIs" dxfId="1803" priority="4168" operator="equal">
      <formula>52</formula>
    </cfRule>
    <cfRule type="cellIs" dxfId="1802" priority="4170" operator="equal">
      <formula>82</formula>
    </cfRule>
    <cfRule type="cellIs" dxfId="1801" priority="4172" operator="equal">
      <formula>72</formula>
    </cfRule>
    <cfRule type="cellIs" dxfId="1800" priority="4174" operator="equal">
      <formula>49</formula>
    </cfRule>
    <cfRule type="cellIs" dxfId="1799" priority="4176" operator="equal">
      <formula>62</formula>
    </cfRule>
    <cfRule type="cellIs" dxfId="1798" priority="4178" operator="equal">
      <formula>54</formula>
    </cfRule>
    <cfRule type="cellIs" dxfId="1797" priority="4180" operator="equal">
      <formula>32</formula>
    </cfRule>
    <cfRule type="cellIs" dxfId="1796" priority="4181" operator="equal">
      <formula>11</formula>
    </cfRule>
  </conditionalFormatting>
  <conditionalFormatting sqref="M561:M565">
    <cfRule type="cellIs" dxfId="1795" priority="4157" operator="equal">
      <formula>0</formula>
    </cfRule>
  </conditionalFormatting>
  <conditionalFormatting sqref="K561:K565">
    <cfRule type="cellIs" dxfId="1794" priority="4162" operator="equal">
      <formula>0</formula>
    </cfRule>
  </conditionalFormatting>
  <conditionalFormatting sqref="H561:H565">
    <cfRule type="cellIs" dxfId="1793" priority="4161" operator="equal">
      <formula>"x"</formula>
    </cfRule>
  </conditionalFormatting>
  <conditionalFormatting sqref="H561:H565">
    <cfRule type="cellIs" dxfId="1792" priority="4159" operator="equal">
      <formula>"x"</formula>
    </cfRule>
    <cfRule type="cellIs" dxfId="1791" priority="4160" operator="greaterThan">
      <formula>1753</formula>
    </cfRule>
  </conditionalFormatting>
  <conditionalFormatting sqref="L561:L565">
    <cfRule type="cellIs" dxfId="1790" priority="4158" operator="equal">
      <formula>0</formula>
    </cfRule>
  </conditionalFormatting>
  <conditionalFormatting sqref="N561:N565">
    <cfRule type="cellIs" dxfId="1789" priority="4137" operator="between">
      <formula>121</formula>
      <formula>129</formula>
    </cfRule>
    <cfRule type="cellIs" dxfId="1788" priority="4139" operator="equal">
      <formula>527</formula>
    </cfRule>
    <cfRule type="cellIs" dxfId="1787" priority="4140" operator="equal">
      <formula>5212</formula>
    </cfRule>
    <cfRule type="cellIs" dxfId="1786" priority="4141" operator="equal">
      <formula>526</formula>
    </cfRule>
    <cfRule type="cellIs" dxfId="1785" priority="4143" operator="equal">
      <formula>8210</formula>
    </cfRule>
    <cfRule type="cellIs" dxfId="1784" priority="4145" operator="equal">
      <formula>7210</formula>
    </cfRule>
    <cfRule type="cellIs" dxfId="1783" priority="4147" operator="equal">
      <formula>4910</formula>
    </cfRule>
    <cfRule type="cellIs" dxfId="1782" priority="4149" operator="equal">
      <formula>6210</formula>
    </cfRule>
    <cfRule type="cellIs" dxfId="1781" priority="4151" operator="equal">
      <formula>5410</formula>
    </cfRule>
    <cfRule type="cellIs" dxfId="1780" priority="4153" operator="equal">
      <formula>3210</formula>
    </cfRule>
    <cfRule type="cellIs" dxfId="1779" priority="4156" operator="equal">
      <formula>111</formula>
    </cfRule>
  </conditionalFormatting>
  <conditionalFormatting sqref="F561:F565">
    <cfRule type="cellIs" dxfId="1778" priority="4138" operator="equal">
      <formula>12</formula>
    </cfRule>
    <cfRule type="cellIs" dxfId="1777" priority="4142" operator="equal">
      <formula>52</formula>
    </cfRule>
    <cfRule type="cellIs" dxfId="1776" priority="4144" operator="equal">
      <formula>82</formula>
    </cfRule>
    <cfRule type="cellIs" dxfId="1775" priority="4146" operator="equal">
      <formula>72</formula>
    </cfRule>
    <cfRule type="cellIs" dxfId="1774" priority="4148" operator="equal">
      <formula>49</formula>
    </cfRule>
    <cfRule type="cellIs" dxfId="1773" priority="4150" operator="equal">
      <formula>62</formula>
    </cfRule>
    <cfRule type="cellIs" dxfId="1772" priority="4152" operator="equal">
      <formula>54</formula>
    </cfRule>
    <cfRule type="cellIs" dxfId="1771" priority="4154" operator="equal">
      <formula>32</formula>
    </cfRule>
    <cfRule type="cellIs" dxfId="1770" priority="4155" operator="equal">
      <formula>11</formula>
    </cfRule>
  </conditionalFormatting>
  <conditionalFormatting sqref="M567:M571">
    <cfRule type="cellIs" dxfId="1769" priority="4131" operator="equal">
      <formula>0</formula>
    </cfRule>
  </conditionalFormatting>
  <conditionalFormatting sqref="K567:K571">
    <cfRule type="cellIs" dxfId="1768" priority="4136" operator="equal">
      <formula>0</formula>
    </cfRule>
  </conditionalFormatting>
  <conditionalFormatting sqref="H567:H571">
    <cfRule type="cellIs" dxfId="1767" priority="4135" operator="equal">
      <formula>"x"</formula>
    </cfRule>
  </conditionalFormatting>
  <conditionalFormatting sqref="H567:H571">
    <cfRule type="cellIs" dxfId="1766" priority="4133" operator="equal">
      <formula>"x"</formula>
    </cfRule>
    <cfRule type="cellIs" dxfId="1765" priority="4134" operator="greaterThan">
      <formula>1753</formula>
    </cfRule>
  </conditionalFormatting>
  <conditionalFormatting sqref="L567:L571">
    <cfRule type="cellIs" dxfId="1764" priority="4132" operator="equal">
      <formula>0</formula>
    </cfRule>
  </conditionalFormatting>
  <conditionalFormatting sqref="N567:N571">
    <cfRule type="cellIs" dxfId="1763" priority="4111" operator="between">
      <formula>121</formula>
      <formula>129</formula>
    </cfRule>
    <cfRule type="cellIs" dxfId="1762" priority="4113" operator="equal">
      <formula>527</formula>
    </cfRule>
    <cfRule type="cellIs" dxfId="1761" priority="4114" operator="equal">
      <formula>5212</formula>
    </cfRule>
    <cfRule type="cellIs" dxfId="1760" priority="4115" operator="equal">
      <formula>526</formula>
    </cfRule>
    <cfRule type="cellIs" dxfId="1759" priority="4117" operator="equal">
      <formula>8210</formula>
    </cfRule>
    <cfRule type="cellIs" dxfId="1758" priority="4119" operator="equal">
      <formula>7210</formula>
    </cfRule>
    <cfRule type="cellIs" dxfId="1757" priority="4121" operator="equal">
      <formula>4910</formula>
    </cfRule>
    <cfRule type="cellIs" dxfId="1756" priority="4123" operator="equal">
      <formula>6210</formula>
    </cfRule>
    <cfRule type="cellIs" dxfId="1755" priority="4125" operator="equal">
      <formula>5410</formula>
    </cfRule>
    <cfRule type="cellIs" dxfId="1754" priority="4127" operator="equal">
      <formula>3210</formula>
    </cfRule>
    <cfRule type="cellIs" dxfId="1753" priority="4130" operator="equal">
      <formula>111</formula>
    </cfRule>
  </conditionalFormatting>
  <conditionalFormatting sqref="F567:F571">
    <cfRule type="cellIs" dxfId="1752" priority="4112" operator="equal">
      <formula>12</formula>
    </cfRule>
    <cfRule type="cellIs" dxfId="1751" priority="4116" operator="equal">
      <formula>52</formula>
    </cfRule>
    <cfRule type="cellIs" dxfId="1750" priority="4118" operator="equal">
      <formula>82</formula>
    </cfRule>
    <cfRule type="cellIs" dxfId="1749" priority="4120" operator="equal">
      <formula>72</formula>
    </cfRule>
    <cfRule type="cellIs" dxfId="1748" priority="4122" operator="equal">
      <formula>49</formula>
    </cfRule>
    <cfRule type="cellIs" dxfId="1747" priority="4124" operator="equal">
      <formula>62</formula>
    </cfRule>
    <cfRule type="cellIs" dxfId="1746" priority="4126" operator="equal">
      <formula>54</formula>
    </cfRule>
    <cfRule type="cellIs" dxfId="1745" priority="4128" operator="equal">
      <formula>32</formula>
    </cfRule>
    <cfRule type="cellIs" dxfId="1744" priority="4129" operator="equal">
      <formula>11</formula>
    </cfRule>
  </conditionalFormatting>
  <conditionalFormatting sqref="M574:M578">
    <cfRule type="cellIs" dxfId="1743" priority="4105" operator="equal">
      <formula>0</formula>
    </cfRule>
  </conditionalFormatting>
  <conditionalFormatting sqref="K574:K578">
    <cfRule type="cellIs" dxfId="1742" priority="4110" operator="equal">
      <formula>0</formula>
    </cfRule>
  </conditionalFormatting>
  <conditionalFormatting sqref="H574:H578">
    <cfRule type="cellIs" dxfId="1741" priority="4109" operator="equal">
      <formula>"x"</formula>
    </cfRule>
  </conditionalFormatting>
  <conditionalFormatting sqref="H574:H578">
    <cfRule type="cellIs" dxfId="1740" priority="4107" operator="equal">
      <formula>"x"</formula>
    </cfRule>
    <cfRule type="cellIs" dxfId="1739" priority="4108" operator="greaterThan">
      <formula>1753</formula>
    </cfRule>
  </conditionalFormatting>
  <conditionalFormatting sqref="L574:L578">
    <cfRule type="cellIs" dxfId="1738" priority="4106" operator="equal">
      <formula>0</formula>
    </cfRule>
  </conditionalFormatting>
  <conditionalFormatting sqref="N574:N578">
    <cfRule type="cellIs" dxfId="1737" priority="4085" operator="between">
      <formula>121</formula>
      <formula>129</formula>
    </cfRule>
    <cfRule type="cellIs" dxfId="1736" priority="4087" operator="equal">
      <formula>527</formula>
    </cfRule>
    <cfRule type="cellIs" dxfId="1735" priority="4088" operator="equal">
      <formula>5212</formula>
    </cfRule>
    <cfRule type="cellIs" dxfId="1734" priority="4089" operator="equal">
      <formula>526</formula>
    </cfRule>
    <cfRule type="cellIs" dxfId="1733" priority="4091" operator="equal">
      <formula>8210</formula>
    </cfRule>
    <cfRule type="cellIs" dxfId="1732" priority="4093" operator="equal">
      <formula>7210</formula>
    </cfRule>
    <cfRule type="cellIs" dxfId="1731" priority="4095" operator="equal">
      <formula>4910</formula>
    </cfRule>
    <cfRule type="cellIs" dxfId="1730" priority="4097" operator="equal">
      <formula>6210</formula>
    </cfRule>
    <cfRule type="cellIs" dxfId="1729" priority="4099" operator="equal">
      <formula>5410</formula>
    </cfRule>
    <cfRule type="cellIs" dxfId="1728" priority="4101" operator="equal">
      <formula>3210</formula>
    </cfRule>
    <cfRule type="cellIs" dxfId="1727" priority="4104" operator="equal">
      <formula>111</formula>
    </cfRule>
  </conditionalFormatting>
  <conditionalFormatting sqref="F574:F578">
    <cfRule type="cellIs" dxfId="1726" priority="4086" operator="equal">
      <formula>12</formula>
    </cfRule>
    <cfRule type="cellIs" dxfId="1725" priority="4090" operator="equal">
      <formula>52</formula>
    </cfRule>
    <cfRule type="cellIs" dxfId="1724" priority="4092" operator="equal">
      <formula>82</formula>
    </cfRule>
    <cfRule type="cellIs" dxfId="1723" priority="4094" operator="equal">
      <formula>72</formula>
    </cfRule>
    <cfRule type="cellIs" dxfId="1722" priority="4096" operator="equal">
      <formula>49</formula>
    </cfRule>
    <cfRule type="cellIs" dxfId="1721" priority="4098" operator="equal">
      <formula>62</formula>
    </cfRule>
    <cfRule type="cellIs" dxfId="1720" priority="4100" operator="equal">
      <formula>54</formula>
    </cfRule>
    <cfRule type="cellIs" dxfId="1719" priority="4102" operator="equal">
      <formula>32</formula>
    </cfRule>
    <cfRule type="cellIs" dxfId="1718" priority="4103" operator="equal">
      <formula>11</formula>
    </cfRule>
  </conditionalFormatting>
  <conditionalFormatting sqref="M581:M585">
    <cfRule type="cellIs" dxfId="1717" priority="4079" operator="equal">
      <formula>0</formula>
    </cfRule>
  </conditionalFormatting>
  <conditionalFormatting sqref="K581:K585">
    <cfRule type="cellIs" dxfId="1716" priority="4084" operator="equal">
      <formula>0</formula>
    </cfRule>
  </conditionalFormatting>
  <conditionalFormatting sqref="H581:H585">
    <cfRule type="cellIs" dxfId="1715" priority="4083" operator="equal">
      <formula>"x"</formula>
    </cfRule>
  </conditionalFormatting>
  <conditionalFormatting sqref="H581:H585">
    <cfRule type="cellIs" dxfId="1714" priority="4081" operator="equal">
      <formula>"x"</formula>
    </cfRule>
    <cfRule type="cellIs" dxfId="1713" priority="4082" operator="greaterThan">
      <formula>1753</formula>
    </cfRule>
  </conditionalFormatting>
  <conditionalFormatting sqref="L581:L585">
    <cfRule type="cellIs" dxfId="1712" priority="4080" operator="equal">
      <formula>0</formula>
    </cfRule>
  </conditionalFormatting>
  <conditionalFormatting sqref="N581:N585">
    <cfRule type="cellIs" dxfId="1711" priority="4059" operator="between">
      <formula>121</formula>
      <formula>129</formula>
    </cfRule>
    <cfRule type="cellIs" dxfId="1710" priority="4061" operator="equal">
      <formula>527</formula>
    </cfRule>
    <cfRule type="cellIs" dxfId="1709" priority="4062" operator="equal">
      <formula>5212</formula>
    </cfRule>
    <cfRule type="cellIs" dxfId="1708" priority="4063" operator="equal">
      <formula>526</formula>
    </cfRule>
    <cfRule type="cellIs" dxfId="1707" priority="4065" operator="equal">
      <formula>8210</formula>
    </cfRule>
    <cfRule type="cellIs" dxfId="1706" priority="4067" operator="equal">
      <formula>7210</formula>
    </cfRule>
    <cfRule type="cellIs" dxfId="1705" priority="4069" operator="equal">
      <formula>4910</formula>
    </cfRule>
    <cfRule type="cellIs" dxfId="1704" priority="4071" operator="equal">
      <formula>6210</formula>
    </cfRule>
    <cfRule type="cellIs" dxfId="1703" priority="4073" operator="equal">
      <formula>5410</formula>
    </cfRule>
    <cfRule type="cellIs" dxfId="1702" priority="4075" operator="equal">
      <formula>3210</formula>
    </cfRule>
    <cfRule type="cellIs" dxfId="1701" priority="4078" operator="equal">
      <formula>111</formula>
    </cfRule>
  </conditionalFormatting>
  <conditionalFormatting sqref="F581:F585">
    <cfRule type="cellIs" dxfId="1700" priority="4060" operator="equal">
      <formula>12</formula>
    </cfRule>
    <cfRule type="cellIs" dxfId="1699" priority="4064" operator="equal">
      <formula>52</formula>
    </cfRule>
    <cfRule type="cellIs" dxfId="1698" priority="4066" operator="equal">
      <formula>82</formula>
    </cfRule>
    <cfRule type="cellIs" dxfId="1697" priority="4068" operator="equal">
      <formula>72</formula>
    </cfRule>
    <cfRule type="cellIs" dxfId="1696" priority="4070" operator="equal">
      <formula>49</formula>
    </cfRule>
    <cfRule type="cellIs" dxfId="1695" priority="4072" operator="equal">
      <formula>62</formula>
    </cfRule>
    <cfRule type="cellIs" dxfId="1694" priority="4074" operator="equal">
      <formula>54</formula>
    </cfRule>
    <cfRule type="cellIs" dxfId="1693" priority="4076" operator="equal">
      <formula>32</formula>
    </cfRule>
    <cfRule type="cellIs" dxfId="1692" priority="4077" operator="equal">
      <formula>11</formula>
    </cfRule>
  </conditionalFormatting>
  <conditionalFormatting sqref="M587:M591">
    <cfRule type="cellIs" dxfId="1691" priority="4053" operator="equal">
      <formula>0</formula>
    </cfRule>
  </conditionalFormatting>
  <conditionalFormatting sqref="K587:K591">
    <cfRule type="cellIs" dxfId="1690" priority="4058" operator="equal">
      <formula>0</formula>
    </cfRule>
  </conditionalFormatting>
  <conditionalFormatting sqref="H587:H591">
    <cfRule type="cellIs" dxfId="1689" priority="4057" operator="equal">
      <formula>"x"</formula>
    </cfRule>
  </conditionalFormatting>
  <conditionalFormatting sqref="H587:H591">
    <cfRule type="cellIs" dxfId="1688" priority="4055" operator="equal">
      <formula>"x"</formula>
    </cfRule>
    <cfRule type="cellIs" dxfId="1687" priority="4056" operator="greaterThan">
      <formula>1753</formula>
    </cfRule>
  </conditionalFormatting>
  <conditionalFormatting sqref="L587:L591">
    <cfRule type="cellIs" dxfId="1686" priority="4054" operator="equal">
      <formula>0</formula>
    </cfRule>
  </conditionalFormatting>
  <conditionalFormatting sqref="N587:N591">
    <cfRule type="cellIs" dxfId="1685" priority="4033" operator="between">
      <formula>121</formula>
      <formula>129</formula>
    </cfRule>
    <cfRule type="cellIs" dxfId="1684" priority="4035" operator="equal">
      <formula>527</formula>
    </cfRule>
    <cfRule type="cellIs" dxfId="1683" priority="4036" operator="equal">
      <formula>5212</formula>
    </cfRule>
    <cfRule type="cellIs" dxfId="1682" priority="4037" operator="equal">
      <formula>526</formula>
    </cfRule>
    <cfRule type="cellIs" dxfId="1681" priority="4039" operator="equal">
      <formula>8210</formula>
    </cfRule>
    <cfRule type="cellIs" dxfId="1680" priority="4041" operator="equal">
      <formula>7210</formula>
    </cfRule>
    <cfRule type="cellIs" dxfId="1679" priority="4043" operator="equal">
      <formula>4910</formula>
    </cfRule>
    <cfRule type="cellIs" dxfId="1678" priority="4045" operator="equal">
      <formula>6210</formula>
    </cfRule>
    <cfRule type="cellIs" dxfId="1677" priority="4047" operator="equal">
      <formula>5410</formula>
    </cfRule>
    <cfRule type="cellIs" dxfId="1676" priority="4049" operator="equal">
      <formula>3210</formula>
    </cfRule>
    <cfRule type="cellIs" dxfId="1675" priority="4052" operator="equal">
      <formula>111</formula>
    </cfRule>
  </conditionalFormatting>
  <conditionalFormatting sqref="F587:F591">
    <cfRule type="cellIs" dxfId="1674" priority="4034" operator="equal">
      <formula>12</formula>
    </cfRule>
    <cfRule type="cellIs" dxfId="1673" priority="4038" operator="equal">
      <formula>52</formula>
    </cfRule>
    <cfRule type="cellIs" dxfId="1672" priority="4040" operator="equal">
      <formula>82</formula>
    </cfRule>
    <cfRule type="cellIs" dxfId="1671" priority="4042" operator="equal">
      <formula>72</formula>
    </cfRule>
    <cfRule type="cellIs" dxfId="1670" priority="4044" operator="equal">
      <formula>49</formula>
    </cfRule>
    <cfRule type="cellIs" dxfId="1669" priority="4046" operator="equal">
      <formula>62</formula>
    </cfRule>
    <cfRule type="cellIs" dxfId="1668" priority="4048" operator="equal">
      <formula>54</formula>
    </cfRule>
    <cfRule type="cellIs" dxfId="1667" priority="4050" operator="equal">
      <formula>32</formula>
    </cfRule>
    <cfRule type="cellIs" dxfId="1666" priority="4051" operator="equal">
      <formula>11</formula>
    </cfRule>
  </conditionalFormatting>
  <conditionalFormatting sqref="M595:M599">
    <cfRule type="cellIs" dxfId="1665" priority="4027" operator="equal">
      <formula>0</formula>
    </cfRule>
  </conditionalFormatting>
  <conditionalFormatting sqref="K595:K599">
    <cfRule type="cellIs" dxfId="1664" priority="4032" operator="equal">
      <formula>0</formula>
    </cfRule>
  </conditionalFormatting>
  <conditionalFormatting sqref="H595:H599">
    <cfRule type="cellIs" dxfId="1663" priority="4031" operator="equal">
      <formula>"x"</formula>
    </cfRule>
  </conditionalFormatting>
  <conditionalFormatting sqref="H595:H599">
    <cfRule type="cellIs" dxfId="1662" priority="4029" operator="equal">
      <formula>"x"</formula>
    </cfRule>
    <cfRule type="cellIs" dxfId="1661" priority="4030" operator="greaterThan">
      <formula>1753</formula>
    </cfRule>
  </conditionalFormatting>
  <conditionalFormatting sqref="L595:L599">
    <cfRule type="cellIs" dxfId="1660" priority="4028" operator="equal">
      <formula>0</formula>
    </cfRule>
  </conditionalFormatting>
  <conditionalFormatting sqref="N595:N599">
    <cfRule type="cellIs" dxfId="1659" priority="4007" operator="between">
      <formula>121</formula>
      <formula>129</formula>
    </cfRule>
    <cfRule type="cellIs" dxfId="1658" priority="4009" operator="equal">
      <formula>527</formula>
    </cfRule>
    <cfRule type="cellIs" dxfId="1657" priority="4010" operator="equal">
      <formula>5212</formula>
    </cfRule>
    <cfRule type="cellIs" dxfId="1656" priority="4011" operator="equal">
      <formula>526</formula>
    </cfRule>
    <cfRule type="cellIs" dxfId="1655" priority="4013" operator="equal">
      <formula>8210</formula>
    </cfRule>
    <cfRule type="cellIs" dxfId="1654" priority="4015" operator="equal">
      <formula>7210</formula>
    </cfRule>
    <cfRule type="cellIs" dxfId="1653" priority="4017" operator="equal">
      <formula>4910</formula>
    </cfRule>
    <cfRule type="cellIs" dxfId="1652" priority="4019" operator="equal">
      <formula>6210</formula>
    </cfRule>
    <cfRule type="cellIs" dxfId="1651" priority="4021" operator="equal">
      <formula>5410</formula>
    </cfRule>
    <cfRule type="cellIs" dxfId="1650" priority="4023" operator="equal">
      <formula>3210</formula>
    </cfRule>
    <cfRule type="cellIs" dxfId="1649" priority="4026" operator="equal">
      <formula>111</formula>
    </cfRule>
  </conditionalFormatting>
  <conditionalFormatting sqref="F595:F599">
    <cfRule type="cellIs" dxfId="1648" priority="4008" operator="equal">
      <formula>12</formula>
    </cfRule>
    <cfRule type="cellIs" dxfId="1647" priority="4012" operator="equal">
      <formula>52</formula>
    </cfRule>
    <cfRule type="cellIs" dxfId="1646" priority="4014" operator="equal">
      <formula>82</formula>
    </cfRule>
    <cfRule type="cellIs" dxfId="1645" priority="4016" operator="equal">
      <formula>72</formula>
    </cfRule>
    <cfRule type="cellIs" dxfId="1644" priority="4018" operator="equal">
      <formula>49</formula>
    </cfRule>
    <cfRule type="cellIs" dxfId="1643" priority="4020" operator="equal">
      <formula>62</formula>
    </cfRule>
    <cfRule type="cellIs" dxfId="1642" priority="4022" operator="equal">
      <formula>54</formula>
    </cfRule>
    <cfRule type="cellIs" dxfId="1641" priority="4024" operator="equal">
      <formula>32</formula>
    </cfRule>
    <cfRule type="cellIs" dxfId="1640" priority="4025" operator="equal">
      <formula>11</formula>
    </cfRule>
  </conditionalFormatting>
  <conditionalFormatting sqref="M601:M605">
    <cfRule type="cellIs" dxfId="1639" priority="4001" operator="equal">
      <formula>0</formula>
    </cfRule>
  </conditionalFormatting>
  <conditionalFormatting sqref="K601:K605">
    <cfRule type="cellIs" dxfId="1638" priority="4006" operator="equal">
      <formula>0</formula>
    </cfRule>
  </conditionalFormatting>
  <conditionalFormatting sqref="H601:H605">
    <cfRule type="cellIs" dxfId="1637" priority="4005" operator="equal">
      <formula>"x"</formula>
    </cfRule>
  </conditionalFormatting>
  <conditionalFormatting sqref="H601:H605">
    <cfRule type="cellIs" dxfId="1636" priority="4003" operator="equal">
      <formula>"x"</formula>
    </cfRule>
    <cfRule type="cellIs" dxfId="1635" priority="4004" operator="greaterThan">
      <formula>1753</formula>
    </cfRule>
  </conditionalFormatting>
  <conditionalFormatting sqref="L601:L605">
    <cfRule type="cellIs" dxfId="1634" priority="4002" operator="equal">
      <formula>0</formula>
    </cfRule>
  </conditionalFormatting>
  <conditionalFormatting sqref="N601:N605">
    <cfRule type="cellIs" dxfId="1633" priority="3981" operator="between">
      <formula>121</formula>
      <formula>129</formula>
    </cfRule>
    <cfRule type="cellIs" dxfId="1632" priority="3983" operator="equal">
      <formula>527</formula>
    </cfRule>
    <cfRule type="cellIs" dxfId="1631" priority="3984" operator="equal">
      <formula>5212</formula>
    </cfRule>
    <cfRule type="cellIs" dxfId="1630" priority="3985" operator="equal">
      <formula>526</formula>
    </cfRule>
    <cfRule type="cellIs" dxfId="1629" priority="3987" operator="equal">
      <formula>8210</formula>
    </cfRule>
    <cfRule type="cellIs" dxfId="1628" priority="3989" operator="equal">
      <formula>7210</formula>
    </cfRule>
    <cfRule type="cellIs" dxfId="1627" priority="3991" operator="equal">
      <formula>4910</formula>
    </cfRule>
    <cfRule type="cellIs" dxfId="1626" priority="3993" operator="equal">
      <formula>6210</formula>
    </cfRule>
    <cfRule type="cellIs" dxfId="1625" priority="3995" operator="equal">
      <formula>5410</formula>
    </cfRule>
    <cfRule type="cellIs" dxfId="1624" priority="3997" operator="equal">
      <formula>3210</formula>
    </cfRule>
    <cfRule type="cellIs" dxfId="1623" priority="4000" operator="equal">
      <formula>111</formula>
    </cfRule>
  </conditionalFormatting>
  <conditionalFormatting sqref="F601:F605">
    <cfRule type="cellIs" dxfId="1622" priority="3982" operator="equal">
      <formula>12</formula>
    </cfRule>
    <cfRule type="cellIs" dxfId="1621" priority="3986" operator="equal">
      <formula>52</formula>
    </cfRule>
    <cfRule type="cellIs" dxfId="1620" priority="3988" operator="equal">
      <formula>82</formula>
    </cfRule>
    <cfRule type="cellIs" dxfId="1619" priority="3990" operator="equal">
      <formula>72</formula>
    </cfRule>
    <cfRule type="cellIs" dxfId="1618" priority="3992" operator="equal">
      <formula>49</formula>
    </cfRule>
    <cfRule type="cellIs" dxfId="1617" priority="3994" operator="equal">
      <formula>62</formula>
    </cfRule>
    <cfRule type="cellIs" dxfId="1616" priority="3996" operator="equal">
      <formula>54</formula>
    </cfRule>
    <cfRule type="cellIs" dxfId="1615" priority="3998" operator="equal">
      <formula>32</formula>
    </cfRule>
    <cfRule type="cellIs" dxfId="1614" priority="3999" operator="equal">
      <formula>11</formula>
    </cfRule>
  </conditionalFormatting>
  <conditionalFormatting sqref="M607:M611">
    <cfRule type="cellIs" dxfId="1613" priority="3975" operator="equal">
      <formula>0</formula>
    </cfRule>
  </conditionalFormatting>
  <conditionalFormatting sqref="K607:K611">
    <cfRule type="cellIs" dxfId="1612" priority="3980" operator="equal">
      <formula>0</formula>
    </cfRule>
  </conditionalFormatting>
  <conditionalFormatting sqref="H607:H611">
    <cfRule type="cellIs" dxfId="1611" priority="3979" operator="equal">
      <formula>"x"</formula>
    </cfRule>
  </conditionalFormatting>
  <conditionalFormatting sqref="H607:H611">
    <cfRule type="cellIs" dxfId="1610" priority="3977" operator="equal">
      <formula>"x"</formula>
    </cfRule>
    <cfRule type="cellIs" dxfId="1609" priority="3978" operator="greaterThan">
      <formula>1753</formula>
    </cfRule>
  </conditionalFormatting>
  <conditionalFormatting sqref="L607:L611">
    <cfRule type="cellIs" dxfId="1608" priority="3976" operator="equal">
      <formula>0</formula>
    </cfRule>
  </conditionalFormatting>
  <conditionalFormatting sqref="N607:N611">
    <cfRule type="cellIs" dxfId="1607" priority="3955" operator="between">
      <formula>121</formula>
      <formula>129</formula>
    </cfRule>
    <cfRule type="cellIs" dxfId="1606" priority="3957" operator="equal">
      <formula>527</formula>
    </cfRule>
    <cfRule type="cellIs" dxfId="1605" priority="3958" operator="equal">
      <formula>5212</formula>
    </cfRule>
    <cfRule type="cellIs" dxfId="1604" priority="3959" operator="equal">
      <formula>526</formula>
    </cfRule>
    <cfRule type="cellIs" dxfId="1603" priority="3961" operator="equal">
      <formula>8210</formula>
    </cfRule>
    <cfRule type="cellIs" dxfId="1602" priority="3963" operator="equal">
      <formula>7210</formula>
    </cfRule>
    <cfRule type="cellIs" dxfId="1601" priority="3965" operator="equal">
      <formula>4910</formula>
    </cfRule>
    <cfRule type="cellIs" dxfId="1600" priority="3967" operator="equal">
      <formula>6210</formula>
    </cfRule>
    <cfRule type="cellIs" dxfId="1599" priority="3969" operator="equal">
      <formula>5410</formula>
    </cfRule>
    <cfRule type="cellIs" dxfId="1598" priority="3971" operator="equal">
      <formula>3210</formula>
    </cfRule>
    <cfRule type="cellIs" dxfId="1597" priority="3974" operator="equal">
      <formula>111</formula>
    </cfRule>
  </conditionalFormatting>
  <conditionalFormatting sqref="F607:F611">
    <cfRule type="cellIs" dxfId="1596" priority="3956" operator="equal">
      <formula>12</formula>
    </cfRule>
    <cfRule type="cellIs" dxfId="1595" priority="3960" operator="equal">
      <formula>52</formula>
    </cfRule>
    <cfRule type="cellIs" dxfId="1594" priority="3962" operator="equal">
      <formula>82</formula>
    </cfRule>
    <cfRule type="cellIs" dxfId="1593" priority="3964" operator="equal">
      <formula>72</formula>
    </cfRule>
    <cfRule type="cellIs" dxfId="1592" priority="3966" operator="equal">
      <formula>49</formula>
    </cfRule>
    <cfRule type="cellIs" dxfId="1591" priority="3968" operator="equal">
      <formula>62</formula>
    </cfRule>
    <cfRule type="cellIs" dxfId="1590" priority="3970" operator="equal">
      <formula>54</formula>
    </cfRule>
    <cfRule type="cellIs" dxfId="1589" priority="3972" operator="equal">
      <formula>32</formula>
    </cfRule>
    <cfRule type="cellIs" dxfId="1588" priority="3973" operator="equal">
      <formula>11</formula>
    </cfRule>
  </conditionalFormatting>
  <conditionalFormatting sqref="M613:M617">
    <cfRule type="cellIs" dxfId="1587" priority="3949" operator="equal">
      <formula>0</formula>
    </cfRule>
  </conditionalFormatting>
  <conditionalFormatting sqref="K613:K617">
    <cfRule type="cellIs" dxfId="1586" priority="3954" operator="equal">
      <formula>0</formula>
    </cfRule>
  </conditionalFormatting>
  <conditionalFormatting sqref="H613:H617">
    <cfRule type="cellIs" dxfId="1585" priority="3953" operator="equal">
      <formula>"x"</formula>
    </cfRule>
  </conditionalFormatting>
  <conditionalFormatting sqref="H613:H617">
    <cfRule type="cellIs" dxfId="1584" priority="3951" operator="equal">
      <formula>"x"</formula>
    </cfRule>
    <cfRule type="cellIs" dxfId="1583" priority="3952" operator="greaterThan">
      <formula>1753</formula>
    </cfRule>
  </conditionalFormatting>
  <conditionalFormatting sqref="L613:L617">
    <cfRule type="cellIs" dxfId="1582" priority="3950" operator="equal">
      <formula>0</formula>
    </cfRule>
  </conditionalFormatting>
  <conditionalFormatting sqref="N613:N617">
    <cfRule type="cellIs" dxfId="1581" priority="3929" operator="between">
      <formula>121</formula>
      <formula>129</formula>
    </cfRule>
    <cfRule type="cellIs" dxfId="1580" priority="3931" operator="equal">
      <formula>527</formula>
    </cfRule>
    <cfRule type="cellIs" dxfId="1579" priority="3932" operator="equal">
      <formula>5212</formula>
    </cfRule>
    <cfRule type="cellIs" dxfId="1578" priority="3933" operator="equal">
      <formula>526</formula>
    </cfRule>
    <cfRule type="cellIs" dxfId="1577" priority="3935" operator="equal">
      <formula>8210</formula>
    </cfRule>
    <cfRule type="cellIs" dxfId="1576" priority="3937" operator="equal">
      <formula>7210</formula>
    </cfRule>
    <cfRule type="cellIs" dxfId="1575" priority="3939" operator="equal">
      <formula>4910</formula>
    </cfRule>
    <cfRule type="cellIs" dxfId="1574" priority="3941" operator="equal">
      <formula>6210</formula>
    </cfRule>
    <cfRule type="cellIs" dxfId="1573" priority="3943" operator="equal">
      <formula>5410</formula>
    </cfRule>
    <cfRule type="cellIs" dxfId="1572" priority="3945" operator="equal">
      <formula>3210</formula>
    </cfRule>
    <cfRule type="cellIs" dxfId="1571" priority="3948" operator="equal">
      <formula>111</formula>
    </cfRule>
  </conditionalFormatting>
  <conditionalFormatting sqref="F613:F617">
    <cfRule type="cellIs" dxfId="1570" priority="3930" operator="equal">
      <formula>12</formula>
    </cfRule>
    <cfRule type="cellIs" dxfId="1569" priority="3934" operator="equal">
      <formula>52</formula>
    </cfRule>
    <cfRule type="cellIs" dxfId="1568" priority="3936" operator="equal">
      <formula>82</formula>
    </cfRule>
    <cfRule type="cellIs" dxfId="1567" priority="3938" operator="equal">
      <formula>72</formula>
    </cfRule>
    <cfRule type="cellIs" dxfId="1566" priority="3940" operator="equal">
      <formula>49</formula>
    </cfRule>
    <cfRule type="cellIs" dxfId="1565" priority="3942" operator="equal">
      <formula>62</formula>
    </cfRule>
    <cfRule type="cellIs" dxfId="1564" priority="3944" operator="equal">
      <formula>54</formula>
    </cfRule>
    <cfRule type="cellIs" dxfId="1563" priority="3946" operator="equal">
      <formula>32</formula>
    </cfRule>
    <cfRule type="cellIs" dxfId="1562" priority="3947" operator="equal">
      <formula>11</formula>
    </cfRule>
  </conditionalFormatting>
  <conditionalFormatting sqref="M620:M624">
    <cfRule type="cellIs" dxfId="1561" priority="3923" operator="equal">
      <formula>0</formula>
    </cfRule>
  </conditionalFormatting>
  <conditionalFormatting sqref="K620:K624">
    <cfRule type="cellIs" dxfId="1560" priority="3928" operator="equal">
      <formula>0</formula>
    </cfRule>
  </conditionalFormatting>
  <conditionalFormatting sqref="H620:H624">
    <cfRule type="cellIs" dxfId="1559" priority="3927" operator="equal">
      <formula>"x"</formula>
    </cfRule>
  </conditionalFormatting>
  <conditionalFormatting sqref="H620:H624">
    <cfRule type="cellIs" dxfId="1558" priority="3925" operator="equal">
      <formula>"x"</formula>
    </cfRule>
    <cfRule type="cellIs" dxfId="1557" priority="3926" operator="greaterThan">
      <formula>1753</formula>
    </cfRule>
  </conditionalFormatting>
  <conditionalFormatting sqref="L620:L624">
    <cfRule type="cellIs" dxfId="1556" priority="3924" operator="equal">
      <formula>0</formula>
    </cfRule>
  </conditionalFormatting>
  <conditionalFormatting sqref="N620:N624">
    <cfRule type="cellIs" dxfId="1555" priority="3903" operator="between">
      <formula>121</formula>
      <formula>129</formula>
    </cfRule>
    <cfRule type="cellIs" dxfId="1554" priority="3905" operator="equal">
      <formula>527</formula>
    </cfRule>
    <cfRule type="cellIs" dxfId="1553" priority="3906" operator="equal">
      <formula>5212</formula>
    </cfRule>
    <cfRule type="cellIs" dxfId="1552" priority="3907" operator="equal">
      <formula>526</formula>
    </cfRule>
    <cfRule type="cellIs" dxfId="1551" priority="3909" operator="equal">
      <formula>8210</formula>
    </cfRule>
    <cfRule type="cellIs" dxfId="1550" priority="3911" operator="equal">
      <formula>7210</formula>
    </cfRule>
    <cfRule type="cellIs" dxfId="1549" priority="3913" operator="equal">
      <formula>4910</formula>
    </cfRule>
    <cfRule type="cellIs" dxfId="1548" priority="3915" operator="equal">
      <formula>6210</formula>
    </cfRule>
    <cfRule type="cellIs" dxfId="1547" priority="3917" operator="equal">
      <formula>5410</formula>
    </cfRule>
    <cfRule type="cellIs" dxfId="1546" priority="3919" operator="equal">
      <formula>3210</formula>
    </cfRule>
    <cfRule type="cellIs" dxfId="1545" priority="3922" operator="equal">
      <formula>111</formula>
    </cfRule>
  </conditionalFormatting>
  <conditionalFormatting sqref="F620:F624">
    <cfRule type="cellIs" dxfId="1544" priority="3904" operator="equal">
      <formula>12</formula>
    </cfRule>
    <cfRule type="cellIs" dxfId="1543" priority="3908" operator="equal">
      <formula>52</formula>
    </cfRule>
    <cfRule type="cellIs" dxfId="1542" priority="3910" operator="equal">
      <formula>82</formula>
    </cfRule>
    <cfRule type="cellIs" dxfId="1541" priority="3912" operator="equal">
      <formula>72</formula>
    </cfRule>
    <cfRule type="cellIs" dxfId="1540" priority="3914" operator="equal">
      <formula>49</formula>
    </cfRule>
    <cfRule type="cellIs" dxfId="1539" priority="3916" operator="equal">
      <formula>62</formula>
    </cfRule>
    <cfRule type="cellIs" dxfId="1538" priority="3918" operator="equal">
      <formula>54</formula>
    </cfRule>
    <cfRule type="cellIs" dxfId="1537" priority="3920" operator="equal">
      <formula>32</formula>
    </cfRule>
    <cfRule type="cellIs" dxfId="1536" priority="3921" operator="equal">
      <formula>11</formula>
    </cfRule>
  </conditionalFormatting>
  <conditionalFormatting sqref="M626:M630">
    <cfRule type="cellIs" dxfId="1535" priority="3897" operator="equal">
      <formula>0</formula>
    </cfRule>
  </conditionalFormatting>
  <conditionalFormatting sqref="K626:K630">
    <cfRule type="cellIs" dxfId="1534" priority="3902" operator="equal">
      <formula>0</formula>
    </cfRule>
  </conditionalFormatting>
  <conditionalFormatting sqref="H626:H630">
    <cfRule type="cellIs" dxfId="1533" priority="3901" operator="equal">
      <formula>"x"</formula>
    </cfRule>
  </conditionalFormatting>
  <conditionalFormatting sqref="H626:H630">
    <cfRule type="cellIs" dxfId="1532" priority="3899" operator="equal">
      <formula>"x"</formula>
    </cfRule>
    <cfRule type="cellIs" dxfId="1531" priority="3900" operator="greaterThan">
      <formula>1753</formula>
    </cfRule>
  </conditionalFormatting>
  <conditionalFormatting sqref="L626:L630">
    <cfRule type="cellIs" dxfId="1530" priority="3898" operator="equal">
      <formula>0</formula>
    </cfRule>
  </conditionalFormatting>
  <conditionalFormatting sqref="N626:N630">
    <cfRule type="cellIs" dxfId="1529" priority="3877" operator="between">
      <formula>121</formula>
      <formula>129</formula>
    </cfRule>
    <cfRule type="cellIs" dxfId="1528" priority="3879" operator="equal">
      <formula>527</formula>
    </cfRule>
    <cfRule type="cellIs" dxfId="1527" priority="3880" operator="equal">
      <formula>5212</formula>
    </cfRule>
    <cfRule type="cellIs" dxfId="1526" priority="3881" operator="equal">
      <formula>526</formula>
    </cfRule>
    <cfRule type="cellIs" dxfId="1525" priority="3883" operator="equal">
      <formula>8210</formula>
    </cfRule>
    <cfRule type="cellIs" dxfId="1524" priority="3885" operator="equal">
      <formula>7210</formula>
    </cfRule>
    <cfRule type="cellIs" dxfId="1523" priority="3887" operator="equal">
      <formula>4910</formula>
    </cfRule>
    <cfRule type="cellIs" dxfId="1522" priority="3889" operator="equal">
      <formula>6210</formula>
    </cfRule>
    <cfRule type="cellIs" dxfId="1521" priority="3891" operator="equal">
      <formula>5410</formula>
    </cfRule>
    <cfRule type="cellIs" dxfId="1520" priority="3893" operator="equal">
      <formula>3210</formula>
    </cfRule>
    <cfRule type="cellIs" dxfId="1519" priority="3896" operator="equal">
      <formula>111</formula>
    </cfRule>
  </conditionalFormatting>
  <conditionalFormatting sqref="F626:F630">
    <cfRule type="cellIs" dxfId="1518" priority="3878" operator="equal">
      <formula>12</formula>
    </cfRule>
    <cfRule type="cellIs" dxfId="1517" priority="3882" operator="equal">
      <formula>52</formula>
    </cfRule>
    <cfRule type="cellIs" dxfId="1516" priority="3884" operator="equal">
      <formula>82</formula>
    </cfRule>
    <cfRule type="cellIs" dxfId="1515" priority="3886" operator="equal">
      <formula>72</formula>
    </cfRule>
    <cfRule type="cellIs" dxfId="1514" priority="3888" operator="equal">
      <formula>49</formula>
    </cfRule>
    <cfRule type="cellIs" dxfId="1513" priority="3890" operator="equal">
      <formula>62</formula>
    </cfRule>
    <cfRule type="cellIs" dxfId="1512" priority="3892" operator="equal">
      <formula>54</formula>
    </cfRule>
    <cfRule type="cellIs" dxfId="1511" priority="3894" operator="equal">
      <formula>32</formula>
    </cfRule>
    <cfRule type="cellIs" dxfId="1510" priority="3895" operator="equal">
      <formula>11</formula>
    </cfRule>
  </conditionalFormatting>
  <conditionalFormatting sqref="M632:M636">
    <cfRule type="cellIs" dxfId="1509" priority="3871" operator="equal">
      <formula>0</formula>
    </cfRule>
  </conditionalFormatting>
  <conditionalFormatting sqref="K632:K636">
    <cfRule type="cellIs" dxfId="1508" priority="3876" operator="equal">
      <formula>0</formula>
    </cfRule>
  </conditionalFormatting>
  <conditionalFormatting sqref="H632:H636">
    <cfRule type="cellIs" dxfId="1507" priority="3875" operator="equal">
      <formula>"x"</formula>
    </cfRule>
  </conditionalFormatting>
  <conditionalFormatting sqref="H632:H636">
    <cfRule type="cellIs" dxfId="1506" priority="3873" operator="equal">
      <formula>"x"</formula>
    </cfRule>
    <cfRule type="cellIs" dxfId="1505" priority="3874" operator="greaterThan">
      <formula>1753</formula>
    </cfRule>
  </conditionalFormatting>
  <conditionalFormatting sqref="L632:L636">
    <cfRule type="cellIs" dxfId="1504" priority="3872" operator="equal">
      <formula>0</formula>
    </cfRule>
  </conditionalFormatting>
  <conditionalFormatting sqref="N632:N636">
    <cfRule type="cellIs" dxfId="1503" priority="3851" operator="between">
      <formula>121</formula>
      <formula>129</formula>
    </cfRule>
    <cfRule type="cellIs" dxfId="1502" priority="3853" operator="equal">
      <formula>527</formula>
    </cfRule>
    <cfRule type="cellIs" dxfId="1501" priority="3854" operator="equal">
      <formula>5212</formula>
    </cfRule>
    <cfRule type="cellIs" dxfId="1500" priority="3855" operator="equal">
      <formula>526</formula>
    </cfRule>
    <cfRule type="cellIs" dxfId="1499" priority="3857" operator="equal">
      <formula>8210</formula>
    </cfRule>
    <cfRule type="cellIs" dxfId="1498" priority="3859" operator="equal">
      <formula>7210</formula>
    </cfRule>
    <cfRule type="cellIs" dxfId="1497" priority="3861" operator="equal">
      <formula>4910</formula>
    </cfRule>
    <cfRule type="cellIs" dxfId="1496" priority="3863" operator="equal">
      <formula>6210</formula>
    </cfRule>
    <cfRule type="cellIs" dxfId="1495" priority="3865" operator="equal">
      <formula>5410</formula>
    </cfRule>
    <cfRule type="cellIs" dxfId="1494" priority="3867" operator="equal">
      <formula>3210</formula>
    </cfRule>
    <cfRule type="cellIs" dxfId="1493" priority="3870" operator="equal">
      <formula>111</formula>
    </cfRule>
  </conditionalFormatting>
  <conditionalFormatting sqref="F632:F636">
    <cfRule type="cellIs" dxfId="1492" priority="3852" operator="equal">
      <formula>12</formula>
    </cfRule>
    <cfRule type="cellIs" dxfId="1491" priority="3856" operator="equal">
      <formula>52</formula>
    </cfRule>
    <cfRule type="cellIs" dxfId="1490" priority="3858" operator="equal">
      <formula>82</formula>
    </cfRule>
    <cfRule type="cellIs" dxfId="1489" priority="3860" operator="equal">
      <formula>72</formula>
    </cfRule>
    <cfRule type="cellIs" dxfId="1488" priority="3862" operator="equal">
      <formula>49</formula>
    </cfRule>
    <cfRule type="cellIs" dxfId="1487" priority="3864" operator="equal">
      <formula>62</formula>
    </cfRule>
    <cfRule type="cellIs" dxfId="1486" priority="3866" operator="equal">
      <formula>54</formula>
    </cfRule>
    <cfRule type="cellIs" dxfId="1485" priority="3868" operator="equal">
      <formula>32</formula>
    </cfRule>
    <cfRule type="cellIs" dxfId="1484" priority="3869" operator="equal">
      <formula>11</formula>
    </cfRule>
  </conditionalFormatting>
  <conditionalFormatting sqref="M638:M642">
    <cfRule type="cellIs" dxfId="1483" priority="3845" operator="equal">
      <formula>0</formula>
    </cfRule>
  </conditionalFormatting>
  <conditionalFormatting sqref="K638:K642">
    <cfRule type="cellIs" dxfId="1482" priority="3850" operator="equal">
      <formula>0</formula>
    </cfRule>
  </conditionalFormatting>
  <conditionalFormatting sqref="H638:H642">
    <cfRule type="cellIs" dxfId="1481" priority="3849" operator="equal">
      <formula>"x"</formula>
    </cfRule>
  </conditionalFormatting>
  <conditionalFormatting sqref="H638:H642">
    <cfRule type="cellIs" dxfId="1480" priority="3847" operator="equal">
      <formula>"x"</formula>
    </cfRule>
    <cfRule type="cellIs" dxfId="1479" priority="3848" operator="greaterThan">
      <formula>1753</formula>
    </cfRule>
  </conditionalFormatting>
  <conditionalFormatting sqref="L638:L642">
    <cfRule type="cellIs" dxfId="1478" priority="3846" operator="equal">
      <formula>0</formula>
    </cfRule>
  </conditionalFormatting>
  <conditionalFormatting sqref="N638:N642">
    <cfRule type="cellIs" dxfId="1477" priority="3825" operator="between">
      <formula>121</formula>
      <formula>129</formula>
    </cfRule>
    <cfRule type="cellIs" dxfId="1476" priority="3827" operator="equal">
      <formula>527</formula>
    </cfRule>
    <cfRule type="cellIs" dxfId="1475" priority="3828" operator="equal">
      <formula>5212</formula>
    </cfRule>
    <cfRule type="cellIs" dxfId="1474" priority="3829" operator="equal">
      <formula>526</formula>
    </cfRule>
    <cfRule type="cellIs" dxfId="1473" priority="3831" operator="equal">
      <formula>8210</formula>
    </cfRule>
    <cfRule type="cellIs" dxfId="1472" priority="3833" operator="equal">
      <formula>7210</formula>
    </cfRule>
    <cfRule type="cellIs" dxfId="1471" priority="3835" operator="equal">
      <formula>4910</formula>
    </cfRule>
    <cfRule type="cellIs" dxfId="1470" priority="3837" operator="equal">
      <formula>6210</formula>
    </cfRule>
    <cfRule type="cellIs" dxfId="1469" priority="3839" operator="equal">
      <formula>5410</formula>
    </cfRule>
    <cfRule type="cellIs" dxfId="1468" priority="3841" operator="equal">
      <formula>3210</formula>
    </cfRule>
    <cfRule type="cellIs" dxfId="1467" priority="3844" operator="equal">
      <formula>111</formula>
    </cfRule>
  </conditionalFormatting>
  <conditionalFormatting sqref="F638:F642">
    <cfRule type="cellIs" dxfId="1466" priority="3826" operator="equal">
      <formula>12</formula>
    </cfRule>
    <cfRule type="cellIs" dxfId="1465" priority="3830" operator="equal">
      <formula>52</formula>
    </cfRule>
    <cfRule type="cellIs" dxfId="1464" priority="3832" operator="equal">
      <formula>82</formula>
    </cfRule>
    <cfRule type="cellIs" dxfId="1463" priority="3834" operator="equal">
      <formula>72</formula>
    </cfRule>
    <cfRule type="cellIs" dxfId="1462" priority="3836" operator="equal">
      <formula>49</formula>
    </cfRule>
    <cfRule type="cellIs" dxfId="1461" priority="3838" operator="equal">
      <formula>62</formula>
    </cfRule>
    <cfRule type="cellIs" dxfId="1460" priority="3840" operator="equal">
      <formula>54</formula>
    </cfRule>
    <cfRule type="cellIs" dxfId="1459" priority="3842" operator="equal">
      <formula>32</formula>
    </cfRule>
    <cfRule type="cellIs" dxfId="1458" priority="3843" operator="equal">
      <formula>11</formula>
    </cfRule>
  </conditionalFormatting>
  <conditionalFormatting sqref="M644:M648">
    <cfRule type="cellIs" dxfId="1457" priority="3819" operator="equal">
      <formula>0</formula>
    </cfRule>
  </conditionalFormatting>
  <conditionalFormatting sqref="K644:K648">
    <cfRule type="cellIs" dxfId="1456" priority="3824" operator="equal">
      <formula>0</formula>
    </cfRule>
  </conditionalFormatting>
  <conditionalFormatting sqref="H644:H648">
    <cfRule type="cellIs" dxfId="1455" priority="3823" operator="equal">
      <formula>"x"</formula>
    </cfRule>
  </conditionalFormatting>
  <conditionalFormatting sqref="H644:H648">
    <cfRule type="cellIs" dxfId="1454" priority="3821" operator="equal">
      <formula>"x"</formula>
    </cfRule>
    <cfRule type="cellIs" dxfId="1453" priority="3822" operator="greaterThan">
      <formula>1753</formula>
    </cfRule>
  </conditionalFormatting>
  <conditionalFormatting sqref="L644:L648">
    <cfRule type="cellIs" dxfId="1452" priority="3820" operator="equal">
      <formula>0</formula>
    </cfRule>
  </conditionalFormatting>
  <conditionalFormatting sqref="N644:N648">
    <cfRule type="cellIs" dxfId="1451" priority="3799" operator="between">
      <formula>121</formula>
      <formula>129</formula>
    </cfRule>
    <cfRule type="cellIs" dxfId="1450" priority="3801" operator="equal">
      <formula>527</formula>
    </cfRule>
    <cfRule type="cellIs" dxfId="1449" priority="3802" operator="equal">
      <formula>5212</formula>
    </cfRule>
    <cfRule type="cellIs" dxfId="1448" priority="3803" operator="equal">
      <formula>526</formula>
    </cfRule>
    <cfRule type="cellIs" dxfId="1447" priority="3805" operator="equal">
      <formula>8210</formula>
    </cfRule>
    <cfRule type="cellIs" dxfId="1446" priority="3807" operator="equal">
      <formula>7210</formula>
    </cfRule>
    <cfRule type="cellIs" dxfId="1445" priority="3809" operator="equal">
      <formula>4910</formula>
    </cfRule>
    <cfRule type="cellIs" dxfId="1444" priority="3811" operator="equal">
      <formula>6210</formula>
    </cfRule>
    <cfRule type="cellIs" dxfId="1443" priority="3813" operator="equal">
      <formula>5410</formula>
    </cfRule>
    <cfRule type="cellIs" dxfId="1442" priority="3815" operator="equal">
      <formula>3210</formula>
    </cfRule>
    <cfRule type="cellIs" dxfId="1441" priority="3818" operator="equal">
      <formula>111</formula>
    </cfRule>
  </conditionalFormatting>
  <conditionalFormatting sqref="F644:F648">
    <cfRule type="cellIs" dxfId="1440" priority="3800" operator="equal">
      <formula>12</formula>
    </cfRule>
    <cfRule type="cellIs" dxfId="1439" priority="3804" operator="equal">
      <formula>52</formula>
    </cfRule>
    <cfRule type="cellIs" dxfId="1438" priority="3806" operator="equal">
      <formula>82</formula>
    </cfRule>
    <cfRule type="cellIs" dxfId="1437" priority="3808" operator="equal">
      <formula>72</formula>
    </cfRule>
    <cfRule type="cellIs" dxfId="1436" priority="3810" operator="equal">
      <formula>49</formula>
    </cfRule>
    <cfRule type="cellIs" dxfId="1435" priority="3812" operator="equal">
      <formula>62</formula>
    </cfRule>
    <cfRule type="cellIs" dxfId="1434" priority="3814" operator="equal">
      <formula>54</formula>
    </cfRule>
    <cfRule type="cellIs" dxfId="1433" priority="3816" operator="equal">
      <formula>32</formula>
    </cfRule>
    <cfRule type="cellIs" dxfId="1432" priority="3817" operator="equal">
      <formula>11</formula>
    </cfRule>
  </conditionalFormatting>
  <conditionalFormatting sqref="M650:M654">
    <cfRule type="cellIs" dxfId="1431" priority="3793" operator="equal">
      <formula>0</formula>
    </cfRule>
  </conditionalFormatting>
  <conditionalFormatting sqref="K650:K654">
    <cfRule type="cellIs" dxfId="1430" priority="3798" operator="equal">
      <formula>0</formula>
    </cfRule>
  </conditionalFormatting>
  <conditionalFormatting sqref="H650:H654">
    <cfRule type="cellIs" dxfId="1429" priority="3797" operator="equal">
      <formula>"x"</formula>
    </cfRule>
  </conditionalFormatting>
  <conditionalFormatting sqref="H650:H654">
    <cfRule type="cellIs" dxfId="1428" priority="3795" operator="equal">
      <formula>"x"</formula>
    </cfRule>
    <cfRule type="cellIs" dxfId="1427" priority="3796" operator="greaterThan">
      <formula>1753</formula>
    </cfRule>
  </conditionalFormatting>
  <conditionalFormatting sqref="L650:L654">
    <cfRule type="cellIs" dxfId="1426" priority="3794" operator="equal">
      <formula>0</formula>
    </cfRule>
  </conditionalFormatting>
  <conditionalFormatting sqref="N650:N654">
    <cfRule type="cellIs" dxfId="1425" priority="3773" operator="between">
      <formula>121</formula>
      <formula>129</formula>
    </cfRule>
    <cfRule type="cellIs" dxfId="1424" priority="3775" operator="equal">
      <formula>527</formula>
    </cfRule>
    <cfRule type="cellIs" dxfId="1423" priority="3776" operator="equal">
      <formula>5212</formula>
    </cfRule>
    <cfRule type="cellIs" dxfId="1422" priority="3777" operator="equal">
      <formula>526</formula>
    </cfRule>
    <cfRule type="cellIs" dxfId="1421" priority="3779" operator="equal">
      <formula>8210</formula>
    </cfRule>
    <cfRule type="cellIs" dxfId="1420" priority="3781" operator="equal">
      <formula>7210</formula>
    </cfRule>
    <cfRule type="cellIs" dxfId="1419" priority="3783" operator="equal">
      <formula>4910</formula>
    </cfRule>
    <cfRule type="cellIs" dxfId="1418" priority="3785" operator="equal">
      <formula>6210</formula>
    </cfRule>
    <cfRule type="cellIs" dxfId="1417" priority="3787" operator="equal">
      <formula>5410</formula>
    </cfRule>
    <cfRule type="cellIs" dxfId="1416" priority="3789" operator="equal">
      <formula>3210</formula>
    </cfRule>
    <cfRule type="cellIs" dxfId="1415" priority="3792" operator="equal">
      <formula>111</formula>
    </cfRule>
  </conditionalFormatting>
  <conditionalFormatting sqref="F650:F654">
    <cfRule type="cellIs" dxfId="1414" priority="3774" operator="equal">
      <formula>12</formula>
    </cfRule>
    <cfRule type="cellIs" dxfId="1413" priority="3778" operator="equal">
      <formula>52</formula>
    </cfRule>
    <cfRule type="cellIs" dxfId="1412" priority="3780" operator="equal">
      <formula>82</formula>
    </cfRule>
    <cfRule type="cellIs" dxfId="1411" priority="3782" operator="equal">
      <formula>72</formula>
    </cfRule>
    <cfRule type="cellIs" dxfId="1410" priority="3784" operator="equal">
      <formula>49</formula>
    </cfRule>
    <cfRule type="cellIs" dxfId="1409" priority="3786" operator="equal">
      <formula>62</formula>
    </cfRule>
    <cfRule type="cellIs" dxfId="1408" priority="3788" operator="equal">
      <formula>54</formula>
    </cfRule>
    <cfRule type="cellIs" dxfId="1407" priority="3790" operator="equal">
      <formula>32</formula>
    </cfRule>
    <cfRule type="cellIs" dxfId="1406" priority="3791" operator="equal">
      <formula>11</formula>
    </cfRule>
  </conditionalFormatting>
  <conditionalFormatting sqref="M657:M661">
    <cfRule type="cellIs" dxfId="1405" priority="3767" operator="equal">
      <formula>0</formula>
    </cfRule>
  </conditionalFormatting>
  <conditionalFormatting sqref="K657:K661">
    <cfRule type="cellIs" dxfId="1404" priority="3772" operator="equal">
      <formula>0</formula>
    </cfRule>
  </conditionalFormatting>
  <conditionalFormatting sqref="H657:H661">
    <cfRule type="cellIs" dxfId="1403" priority="3771" operator="equal">
      <formula>"x"</formula>
    </cfRule>
  </conditionalFormatting>
  <conditionalFormatting sqref="H657:H661">
    <cfRule type="cellIs" dxfId="1402" priority="3769" operator="equal">
      <formula>"x"</formula>
    </cfRule>
    <cfRule type="cellIs" dxfId="1401" priority="3770" operator="greaterThan">
      <formula>1753</formula>
    </cfRule>
  </conditionalFormatting>
  <conditionalFormatting sqref="L657:L661">
    <cfRule type="cellIs" dxfId="1400" priority="3768" operator="equal">
      <formula>0</formula>
    </cfRule>
  </conditionalFormatting>
  <conditionalFormatting sqref="N657:N661">
    <cfRule type="cellIs" dxfId="1399" priority="3747" operator="between">
      <formula>121</formula>
      <formula>129</formula>
    </cfRule>
    <cfRule type="cellIs" dxfId="1398" priority="3749" operator="equal">
      <formula>527</formula>
    </cfRule>
    <cfRule type="cellIs" dxfId="1397" priority="3750" operator="equal">
      <formula>5212</formula>
    </cfRule>
    <cfRule type="cellIs" dxfId="1396" priority="3751" operator="equal">
      <formula>526</formula>
    </cfRule>
    <cfRule type="cellIs" dxfId="1395" priority="3753" operator="equal">
      <formula>8210</formula>
    </cfRule>
    <cfRule type="cellIs" dxfId="1394" priority="3755" operator="equal">
      <formula>7210</formula>
    </cfRule>
    <cfRule type="cellIs" dxfId="1393" priority="3757" operator="equal">
      <formula>4910</formula>
    </cfRule>
    <cfRule type="cellIs" dxfId="1392" priority="3759" operator="equal">
      <formula>6210</formula>
    </cfRule>
    <cfRule type="cellIs" dxfId="1391" priority="3761" operator="equal">
      <formula>5410</formula>
    </cfRule>
    <cfRule type="cellIs" dxfId="1390" priority="3763" operator="equal">
      <formula>3210</formula>
    </cfRule>
    <cfRule type="cellIs" dxfId="1389" priority="3766" operator="equal">
      <formula>111</formula>
    </cfRule>
  </conditionalFormatting>
  <conditionalFormatting sqref="F657:F661">
    <cfRule type="cellIs" dxfId="1388" priority="3748" operator="equal">
      <formula>12</formula>
    </cfRule>
    <cfRule type="cellIs" dxfId="1387" priority="3752" operator="equal">
      <formula>52</formula>
    </cfRule>
    <cfRule type="cellIs" dxfId="1386" priority="3754" operator="equal">
      <formula>82</formula>
    </cfRule>
    <cfRule type="cellIs" dxfId="1385" priority="3756" operator="equal">
      <formula>72</formula>
    </cfRule>
    <cfRule type="cellIs" dxfId="1384" priority="3758" operator="equal">
      <formula>49</formula>
    </cfRule>
    <cfRule type="cellIs" dxfId="1383" priority="3760" operator="equal">
      <formula>62</formula>
    </cfRule>
    <cfRule type="cellIs" dxfId="1382" priority="3762" operator="equal">
      <formula>54</formula>
    </cfRule>
    <cfRule type="cellIs" dxfId="1381" priority="3764" operator="equal">
      <formula>32</formula>
    </cfRule>
    <cfRule type="cellIs" dxfId="1380" priority="3765" operator="equal">
      <formula>11</formula>
    </cfRule>
  </conditionalFormatting>
  <conditionalFormatting sqref="M663:M667">
    <cfRule type="cellIs" dxfId="1379" priority="3741" operator="equal">
      <formula>0</formula>
    </cfRule>
  </conditionalFormatting>
  <conditionalFormatting sqref="K663:K667">
    <cfRule type="cellIs" dxfId="1378" priority="3746" operator="equal">
      <formula>0</formula>
    </cfRule>
  </conditionalFormatting>
  <conditionalFormatting sqref="H663:H667">
    <cfRule type="cellIs" dxfId="1377" priority="3745" operator="equal">
      <formula>"x"</formula>
    </cfRule>
  </conditionalFormatting>
  <conditionalFormatting sqref="H663:H667">
    <cfRule type="cellIs" dxfId="1376" priority="3743" operator="equal">
      <formula>"x"</formula>
    </cfRule>
    <cfRule type="cellIs" dxfId="1375" priority="3744" operator="greaterThan">
      <formula>1753</formula>
    </cfRule>
  </conditionalFormatting>
  <conditionalFormatting sqref="L663:L667">
    <cfRule type="cellIs" dxfId="1374" priority="3742" operator="equal">
      <formula>0</formula>
    </cfRule>
  </conditionalFormatting>
  <conditionalFormatting sqref="N663:N667">
    <cfRule type="cellIs" dxfId="1373" priority="3721" operator="between">
      <formula>121</formula>
      <formula>129</formula>
    </cfRule>
    <cfRule type="cellIs" dxfId="1372" priority="3723" operator="equal">
      <formula>527</formula>
    </cfRule>
    <cfRule type="cellIs" dxfId="1371" priority="3724" operator="equal">
      <formula>5212</formula>
    </cfRule>
    <cfRule type="cellIs" dxfId="1370" priority="3725" operator="equal">
      <formula>526</formula>
    </cfRule>
    <cfRule type="cellIs" dxfId="1369" priority="3727" operator="equal">
      <formula>8210</formula>
    </cfRule>
    <cfRule type="cellIs" dxfId="1368" priority="3729" operator="equal">
      <formula>7210</formula>
    </cfRule>
    <cfRule type="cellIs" dxfId="1367" priority="3731" operator="equal">
      <formula>4910</formula>
    </cfRule>
    <cfRule type="cellIs" dxfId="1366" priority="3733" operator="equal">
      <formula>6210</formula>
    </cfRule>
    <cfRule type="cellIs" dxfId="1365" priority="3735" operator="equal">
      <formula>5410</formula>
    </cfRule>
    <cfRule type="cellIs" dxfId="1364" priority="3737" operator="equal">
      <formula>3210</formula>
    </cfRule>
    <cfRule type="cellIs" dxfId="1363" priority="3740" operator="equal">
      <formula>111</formula>
    </cfRule>
  </conditionalFormatting>
  <conditionalFormatting sqref="F663:F667">
    <cfRule type="cellIs" dxfId="1362" priority="3722" operator="equal">
      <formula>12</formula>
    </cfRule>
    <cfRule type="cellIs" dxfId="1361" priority="3726" operator="equal">
      <formula>52</formula>
    </cfRule>
    <cfRule type="cellIs" dxfId="1360" priority="3728" operator="equal">
      <formula>82</formula>
    </cfRule>
    <cfRule type="cellIs" dxfId="1359" priority="3730" operator="equal">
      <formula>72</formula>
    </cfRule>
    <cfRule type="cellIs" dxfId="1358" priority="3732" operator="equal">
      <formula>49</formula>
    </cfRule>
    <cfRule type="cellIs" dxfId="1357" priority="3734" operator="equal">
      <formula>62</formula>
    </cfRule>
    <cfRule type="cellIs" dxfId="1356" priority="3736" operator="equal">
      <formula>54</formula>
    </cfRule>
    <cfRule type="cellIs" dxfId="1355" priority="3738" operator="equal">
      <formula>32</formula>
    </cfRule>
    <cfRule type="cellIs" dxfId="1354" priority="3739" operator="equal">
      <formula>11</formula>
    </cfRule>
  </conditionalFormatting>
  <conditionalFormatting sqref="M669:M673">
    <cfRule type="cellIs" dxfId="1353" priority="3715" operator="equal">
      <formula>0</formula>
    </cfRule>
  </conditionalFormatting>
  <conditionalFormatting sqref="K669:K673">
    <cfRule type="cellIs" dxfId="1352" priority="3720" operator="equal">
      <formula>0</formula>
    </cfRule>
  </conditionalFormatting>
  <conditionalFormatting sqref="H669:H673">
    <cfRule type="cellIs" dxfId="1351" priority="3719" operator="equal">
      <formula>"x"</formula>
    </cfRule>
  </conditionalFormatting>
  <conditionalFormatting sqref="H669:H673">
    <cfRule type="cellIs" dxfId="1350" priority="3717" operator="equal">
      <formula>"x"</formula>
    </cfRule>
    <cfRule type="cellIs" dxfId="1349" priority="3718" operator="greaterThan">
      <formula>1753</formula>
    </cfRule>
  </conditionalFormatting>
  <conditionalFormatting sqref="L669:L673">
    <cfRule type="cellIs" dxfId="1348" priority="3716" operator="equal">
      <formula>0</formula>
    </cfRule>
  </conditionalFormatting>
  <conditionalFormatting sqref="N669:N673">
    <cfRule type="cellIs" dxfId="1347" priority="3695" operator="between">
      <formula>121</formula>
      <formula>129</formula>
    </cfRule>
    <cfRule type="cellIs" dxfId="1346" priority="3697" operator="equal">
      <formula>527</formula>
    </cfRule>
    <cfRule type="cellIs" dxfId="1345" priority="3698" operator="equal">
      <formula>5212</formula>
    </cfRule>
    <cfRule type="cellIs" dxfId="1344" priority="3699" operator="equal">
      <formula>526</formula>
    </cfRule>
    <cfRule type="cellIs" dxfId="1343" priority="3701" operator="equal">
      <formula>8210</formula>
    </cfRule>
    <cfRule type="cellIs" dxfId="1342" priority="3703" operator="equal">
      <formula>7210</formula>
    </cfRule>
    <cfRule type="cellIs" dxfId="1341" priority="3705" operator="equal">
      <formula>4910</formula>
    </cfRule>
    <cfRule type="cellIs" dxfId="1340" priority="3707" operator="equal">
      <formula>6210</formula>
    </cfRule>
    <cfRule type="cellIs" dxfId="1339" priority="3709" operator="equal">
      <formula>5410</formula>
    </cfRule>
    <cfRule type="cellIs" dxfId="1338" priority="3711" operator="equal">
      <formula>3210</formula>
    </cfRule>
    <cfRule type="cellIs" dxfId="1337" priority="3714" operator="equal">
      <formula>111</formula>
    </cfRule>
  </conditionalFormatting>
  <conditionalFormatting sqref="F669:F673">
    <cfRule type="cellIs" dxfId="1336" priority="3696" operator="equal">
      <formula>12</formula>
    </cfRule>
    <cfRule type="cellIs" dxfId="1335" priority="3700" operator="equal">
      <formula>52</formula>
    </cfRule>
    <cfRule type="cellIs" dxfId="1334" priority="3702" operator="equal">
      <formula>82</formula>
    </cfRule>
    <cfRule type="cellIs" dxfId="1333" priority="3704" operator="equal">
      <formula>72</formula>
    </cfRule>
    <cfRule type="cellIs" dxfId="1332" priority="3706" operator="equal">
      <formula>49</formula>
    </cfRule>
    <cfRule type="cellIs" dxfId="1331" priority="3708" operator="equal">
      <formula>62</formula>
    </cfRule>
    <cfRule type="cellIs" dxfId="1330" priority="3710" operator="equal">
      <formula>54</formula>
    </cfRule>
    <cfRule type="cellIs" dxfId="1329" priority="3712" operator="equal">
      <formula>32</formula>
    </cfRule>
    <cfRule type="cellIs" dxfId="1328" priority="3713" operator="equal">
      <formula>11</formula>
    </cfRule>
  </conditionalFormatting>
  <conditionalFormatting sqref="M675:M679">
    <cfRule type="cellIs" dxfId="1327" priority="3689" operator="equal">
      <formula>0</formula>
    </cfRule>
  </conditionalFormatting>
  <conditionalFormatting sqref="K675:K679">
    <cfRule type="cellIs" dxfId="1326" priority="3694" operator="equal">
      <formula>0</formula>
    </cfRule>
  </conditionalFormatting>
  <conditionalFormatting sqref="H675:H679">
    <cfRule type="cellIs" dxfId="1325" priority="3693" operator="equal">
      <formula>"x"</formula>
    </cfRule>
  </conditionalFormatting>
  <conditionalFormatting sqref="H675:H679">
    <cfRule type="cellIs" dxfId="1324" priority="3691" operator="equal">
      <formula>"x"</formula>
    </cfRule>
    <cfRule type="cellIs" dxfId="1323" priority="3692" operator="greaterThan">
      <formula>1753</formula>
    </cfRule>
  </conditionalFormatting>
  <conditionalFormatting sqref="L675:L679">
    <cfRule type="cellIs" dxfId="1322" priority="3690" operator="equal">
      <formula>0</formula>
    </cfRule>
  </conditionalFormatting>
  <conditionalFormatting sqref="N675:N679">
    <cfRule type="cellIs" dxfId="1321" priority="3669" operator="between">
      <formula>121</formula>
      <formula>129</formula>
    </cfRule>
    <cfRule type="cellIs" dxfId="1320" priority="3671" operator="equal">
      <formula>527</formula>
    </cfRule>
    <cfRule type="cellIs" dxfId="1319" priority="3672" operator="equal">
      <formula>5212</formula>
    </cfRule>
    <cfRule type="cellIs" dxfId="1318" priority="3673" operator="equal">
      <formula>526</formula>
    </cfRule>
    <cfRule type="cellIs" dxfId="1317" priority="3675" operator="equal">
      <formula>8210</formula>
    </cfRule>
    <cfRule type="cellIs" dxfId="1316" priority="3677" operator="equal">
      <formula>7210</formula>
    </cfRule>
    <cfRule type="cellIs" dxfId="1315" priority="3679" operator="equal">
      <formula>4910</formula>
    </cfRule>
    <cfRule type="cellIs" dxfId="1314" priority="3681" operator="equal">
      <formula>6210</formula>
    </cfRule>
    <cfRule type="cellIs" dxfId="1313" priority="3683" operator="equal">
      <formula>5410</formula>
    </cfRule>
    <cfRule type="cellIs" dxfId="1312" priority="3685" operator="equal">
      <formula>3210</formula>
    </cfRule>
    <cfRule type="cellIs" dxfId="1311" priority="3688" operator="equal">
      <formula>111</formula>
    </cfRule>
  </conditionalFormatting>
  <conditionalFormatting sqref="F675:F679">
    <cfRule type="cellIs" dxfId="1310" priority="3670" operator="equal">
      <formula>12</formula>
    </cfRule>
    <cfRule type="cellIs" dxfId="1309" priority="3674" operator="equal">
      <formula>52</formula>
    </cfRule>
    <cfRule type="cellIs" dxfId="1308" priority="3676" operator="equal">
      <formula>82</formula>
    </cfRule>
    <cfRule type="cellIs" dxfId="1307" priority="3678" operator="equal">
      <formula>72</formula>
    </cfRule>
    <cfRule type="cellIs" dxfId="1306" priority="3680" operator="equal">
      <formula>49</formula>
    </cfRule>
    <cfRule type="cellIs" dxfId="1305" priority="3682" operator="equal">
      <formula>62</formula>
    </cfRule>
    <cfRule type="cellIs" dxfId="1304" priority="3684" operator="equal">
      <formula>54</formula>
    </cfRule>
    <cfRule type="cellIs" dxfId="1303" priority="3686" operator="equal">
      <formula>32</formula>
    </cfRule>
    <cfRule type="cellIs" dxfId="1302" priority="3687" operator="equal">
      <formula>11</formula>
    </cfRule>
  </conditionalFormatting>
  <conditionalFormatting sqref="M681:M685">
    <cfRule type="cellIs" dxfId="1301" priority="3663" operator="equal">
      <formula>0</formula>
    </cfRule>
  </conditionalFormatting>
  <conditionalFormatting sqref="K681:K685">
    <cfRule type="cellIs" dxfId="1300" priority="3668" operator="equal">
      <formula>0</formula>
    </cfRule>
  </conditionalFormatting>
  <conditionalFormatting sqref="H681:H685">
    <cfRule type="cellIs" dxfId="1299" priority="3667" operator="equal">
      <formula>"x"</formula>
    </cfRule>
  </conditionalFormatting>
  <conditionalFormatting sqref="H681:H685">
    <cfRule type="cellIs" dxfId="1298" priority="3665" operator="equal">
      <formula>"x"</formula>
    </cfRule>
    <cfRule type="cellIs" dxfId="1297" priority="3666" operator="greaterThan">
      <formula>1753</formula>
    </cfRule>
  </conditionalFormatting>
  <conditionalFormatting sqref="L681:L685">
    <cfRule type="cellIs" dxfId="1296" priority="3664" operator="equal">
      <formula>0</formula>
    </cfRule>
  </conditionalFormatting>
  <conditionalFormatting sqref="N681:N685">
    <cfRule type="cellIs" dxfId="1295" priority="3643" operator="between">
      <formula>121</formula>
      <formula>129</formula>
    </cfRule>
    <cfRule type="cellIs" dxfId="1294" priority="3645" operator="equal">
      <formula>527</formula>
    </cfRule>
    <cfRule type="cellIs" dxfId="1293" priority="3646" operator="equal">
      <formula>5212</formula>
    </cfRule>
    <cfRule type="cellIs" dxfId="1292" priority="3647" operator="equal">
      <formula>526</formula>
    </cfRule>
    <cfRule type="cellIs" dxfId="1291" priority="3649" operator="equal">
      <formula>8210</formula>
    </cfRule>
    <cfRule type="cellIs" dxfId="1290" priority="3651" operator="equal">
      <formula>7210</formula>
    </cfRule>
    <cfRule type="cellIs" dxfId="1289" priority="3653" operator="equal">
      <formula>4910</formula>
    </cfRule>
    <cfRule type="cellIs" dxfId="1288" priority="3655" operator="equal">
      <formula>6210</formula>
    </cfRule>
    <cfRule type="cellIs" dxfId="1287" priority="3657" operator="equal">
      <formula>5410</formula>
    </cfRule>
    <cfRule type="cellIs" dxfId="1286" priority="3659" operator="equal">
      <formula>3210</formula>
    </cfRule>
    <cfRule type="cellIs" dxfId="1285" priority="3662" operator="equal">
      <formula>111</formula>
    </cfRule>
  </conditionalFormatting>
  <conditionalFormatting sqref="F681:F685">
    <cfRule type="cellIs" dxfId="1284" priority="3644" operator="equal">
      <formula>12</formula>
    </cfRule>
    <cfRule type="cellIs" dxfId="1283" priority="3648" operator="equal">
      <formula>52</formula>
    </cfRule>
    <cfRule type="cellIs" dxfId="1282" priority="3650" operator="equal">
      <formula>82</formula>
    </cfRule>
    <cfRule type="cellIs" dxfId="1281" priority="3652" operator="equal">
      <formula>72</formula>
    </cfRule>
    <cfRule type="cellIs" dxfId="1280" priority="3654" operator="equal">
      <formula>49</formula>
    </cfRule>
    <cfRule type="cellIs" dxfId="1279" priority="3656" operator="equal">
      <formula>62</formula>
    </cfRule>
    <cfRule type="cellIs" dxfId="1278" priority="3658" operator="equal">
      <formula>54</formula>
    </cfRule>
    <cfRule type="cellIs" dxfId="1277" priority="3660" operator="equal">
      <formula>32</formula>
    </cfRule>
    <cfRule type="cellIs" dxfId="1276" priority="3661" operator="equal">
      <formula>11</formula>
    </cfRule>
  </conditionalFormatting>
  <conditionalFormatting sqref="M687:M691">
    <cfRule type="cellIs" dxfId="1275" priority="3637" operator="equal">
      <formula>0</formula>
    </cfRule>
  </conditionalFormatting>
  <conditionalFormatting sqref="K687:K691">
    <cfRule type="cellIs" dxfId="1274" priority="3642" operator="equal">
      <formula>0</formula>
    </cfRule>
  </conditionalFormatting>
  <conditionalFormatting sqref="H687:H691">
    <cfRule type="cellIs" dxfId="1273" priority="3641" operator="equal">
      <formula>"x"</formula>
    </cfRule>
  </conditionalFormatting>
  <conditionalFormatting sqref="H687:H691">
    <cfRule type="cellIs" dxfId="1272" priority="3639" operator="equal">
      <formula>"x"</formula>
    </cfRule>
    <cfRule type="cellIs" dxfId="1271" priority="3640" operator="greaterThan">
      <formula>1753</formula>
    </cfRule>
  </conditionalFormatting>
  <conditionalFormatting sqref="L687:L691">
    <cfRule type="cellIs" dxfId="1270" priority="3638" operator="equal">
      <formula>0</formula>
    </cfRule>
  </conditionalFormatting>
  <conditionalFormatting sqref="N687:N691">
    <cfRule type="cellIs" dxfId="1269" priority="3617" operator="between">
      <formula>121</formula>
      <formula>129</formula>
    </cfRule>
    <cfRule type="cellIs" dxfId="1268" priority="3619" operator="equal">
      <formula>527</formula>
    </cfRule>
    <cfRule type="cellIs" dxfId="1267" priority="3620" operator="equal">
      <formula>5212</formula>
    </cfRule>
    <cfRule type="cellIs" dxfId="1266" priority="3621" operator="equal">
      <formula>526</formula>
    </cfRule>
    <cfRule type="cellIs" dxfId="1265" priority="3623" operator="equal">
      <formula>8210</formula>
    </cfRule>
    <cfRule type="cellIs" dxfId="1264" priority="3625" operator="equal">
      <formula>7210</formula>
    </cfRule>
    <cfRule type="cellIs" dxfId="1263" priority="3627" operator="equal">
      <formula>4910</formula>
    </cfRule>
    <cfRule type="cellIs" dxfId="1262" priority="3629" operator="equal">
      <formula>6210</formula>
    </cfRule>
    <cfRule type="cellIs" dxfId="1261" priority="3631" operator="equal">
      <formula>5410</formula>
    </cfRule>
    <cfRule type="cellIs" dxfId="1260" priority="3633" operator="equal">
      <formula>3210</formula>
    </cfRule>
    <cfRule type="cellIs" dxfId="1259" priority="3636" operator="equal">
      <formula>111</formula>
    </cfRule>
  </conditionalFormatting>
  <conditionalFormatting sqref="F687:F691">
    <cfRule type="cellIs" dxfId="1258" priority="3618" operator="equal">
      <formula>12</formula>
    </cfRule>
    <cfRule type="cellIs" dxfId="1257" priority="3622" operator="equal">
      <formula>52</formula>
    </cfRule>
    <cfRule type="cellIs" dxfId="1256" priority="3624" operator="equal">
      <formula>82</formula>
    </cfRule>
    <cfRule type="cellIs" dxfId="1255" priority="3626" operator="equal">
      <formula>72</formula>
    </cfRule>
    <cfRule type="cellIs" dxfId="1254" priority="3628" operator="equal">
      <formula>49</formula>
    </cfRule>
    <cfRule type="cellIs" dxfId="1253" priority="3630" operator="equal">
      <formula>62</formula>
    </cfRule>
    <cfRule type="cellIs" dxfId="1252" priority="3632" operator="equal">
      <formula>54</formula>
    </cfRule>
    <cfRule type="cellIs" dxfId="1251" priority="3634" operator="equal">
      <formula>32</formula>
    </cfRule>
    <cfRule type="cellIs" dxfId="1250" priority="3635" operator="equal">
      <formula>11</formula>
    </cfRule>
  </conditionalFormatting>
  <conditionalFormatting sqref="M693:M697">
    <cfRule type="cellIs" dxfId="1249" priority="3611" operator="equal">
      <formula>0</formula>
    </cfRule>
  </conditionalFormatting>
  <conditionalFormatting sqref="K693:K697">
    <cfRule type="cellIs" dxfId="1248" priority="3616" operator="equal">
      <formula>0</formula>
    </cfRule>
  </conditionalFormatting>
  <conditionalFormatting sqref="H693:H697">
    <cfRule type="cellIs" dxfId="1247" priority="3615" operator="equal">
      <formula>"x"</formula>
    </cfRule>
  </conditionalFormatting>
  <conditionalFormatting sqref="H693:H697">
    <cfRule type="cellIs" dxfId="1246" priority="3613" operator="equal">
      <formula>"x"</formula>
    </cfRule>
    <cfRule type="cellIs" dxfId="1245" priority="3614" operator="greaterThan">
      <formula>1753</formula>
    </cfRule>
  </conditionalFormatting>
  <conditionalFormatting sqref="L693:L697">
    <cfRule type="cellIs" dxfId="1244" priority="3612" operator="equal">
      <formula>0</formula>
    </cfRule>
  </conditionalFormatting>
  <conditionalFormatting sqref="N693:N697">
    <cfRule type="cellIs" dxfId="1243" priority="3591" operator="between">
      <formula>121</formula>
      <formula>129</formula>
    </cfRule>
    <cfRule type="cellIs" dxfId="1242" priority="3593" operator="equal">
      <formula>527</formula>
    </cfRule>
    <cfRule type="cellIs" dxfId="1241" priority="3594" operator="equal">
      <formula>5212</formula>
    </cfRule>
    <cfRule type="cellIs" dxfId="1240" priority="3595" operator="equal">
      <formula>526</formula>
    </cfRule>
    <cfRule type="cellIs" dxfId="1239" priority="3597" operator="equal">
      <formula>8210</formula>
    </cfRule>
    <cfRule type="cellIs" dxfId="1238" priority="3599" operator="equal">
      <formula>7210</formula>
    </cfRule>
    <cfRule type="cellIs" dxfId="1237" priority="3601" operator="equal">
      <formula>4910</formula>
    </cfRule>
    <cfRule type="cellIs" dxfId="1236" priority="3603" operator="equal">
      <formula>6210</formula>
    </cfRule>
    <cfRule type="cellIs" dxfId="1235" priority="3605" operator="equal">
      <formula>5410</formula>
    </cfRule>
    <cfRule type="cellIs" dxfId="1234" priority="3607" operator="equal">
      <formula>3210</formula>
    </cfRule>
    <cfRule type="cellIs" dxfId="1233" priority="3610" operator="equal">
      <formula>111</formula>
    </cfRule>
  </conditionalFormatting>
  <conditionalFormatting sqref="F693:F697">
    <cfRule type="cellIs" dxfId="1232" priority="3592" operator="equal">
      <formula>12</formula>
    </cfRule>
    <cfRule type="cellIs" dxfId="1231" priority="3596" operator="equal">
      <formula>52</formula>
    </cfRule>
    <cfRule type="cellIs" dxfId="1230" priority="3598" operator="equal">
      <formula>82</formula>
    </cfRule>
    <cfRule type="cellIs" dxfId="1229" priority="3600" operator="equal">
      <formula>72</formula>
    </cfRule>
    <cfRule type="cellIs" dxfId="1228" priority="3602" operator="equal">
      <formula>49</formula>
    </cfRule>
    <cfRule type="cellIs" dxfId="1227" priority="3604" operator="equal">
      <formula>62</formula>
    </cfRule>
    <cfRule type="cellIs" dxfId="1226" priority="3606" operator="equal">
      <formula>54</formula>
    </cfRule>
    <cfRule type="cellIs" dxfId="1225" priority="3608" operator="equal">
      <formula>32</formula>
    </cfRule>
    <cfRule type="cellIs" dxfId="1224" priority="3609" operator="equal">
      <formula>11</formula>
    </cfRule>
  </conditionalFormatting>
  <conditionalFormatting sqref="M699:M703">
    <cfRule type="cellIs" dxfId="1223" priority="3585" operator="equal">
      <formula>0</formula>
    </cfRule>
  </conditionalFormatting>
  <conditionalFormatting sqref="K699:K703">
    <cfRule type="cellIs" dxfId="1222" priority="3590" operator="equal">
      <formula>0</formula>
    </cfRule>
  </conditionalFormatting>
  <conditionalFormatting sqref="H699:H703">
    <cfRule type="cellIs" dxfId="1221" priority="3589" operator="equal">
      <formula>"x"</formula>
    </cfRule>
  </conditionalFormatting>
  <conditionalFormatting sqref="H699:H703">
    <cfRule type="cellIs" dxfId="1220" priority="3587" operator="equal">
      <formula>"x"</formula>
    </cfRule>
    <cfRule type="cellIs" dxfId="1219" priority="3588" operator="greaterThan">
      <formula>1753</formula>
    </cfRule>
  </conditionalFormatting>
  <conditionalFormatting sqref="L699:L703">
    <cfRule type="cellIs" dxfId="1218" priority="3586" operator="equal">
      <formula>0</formula>
    </cfRule>
  </conditionalFormatting>
  <conditionalFormatting sqref="N699:N703">
    <cfRule type="cellIs" dxfId="1217" priority="3565" operator="between">
      <formula>121</formula>
      <formula>129</formula>
    </cfRule>
    <cfRule type="cellIs" dxfId="1216" priority="3567" operator="equal">
      <formula>527</formula>
    </cfRule>
    <cfRule type="cellIs" dxfId="1215" priority="3568" operator="equal">
      <formula>5212</formula>
    </cfRule>
    <cfRule type="cellIs" dxfId="1214" priority="3569" operator="equal">
      <formula>526</formula>
    </cfRule>
    <cfRule type="cellIs" dxfId="1213" priority="3571" operator="equal">
      <formula>8210</formula>
    </cfRule>
    <cfRule type="cellIs" dxfId="1212" priority="3573" operator="equal">
      <formula>7210</formula>
    </cfRule>
    <cfRule type="cellIs" dxfId="1211" priority="3575" operator="equal">
      <formula>4910</formula>
    </cfRule>
    <cfRule type="cellIs" dxfId="1210" priority="3577" operator="equal">
      <formula>6210</formula>
    </cfRule>
    <cfRule type="cellIs" dxfId="1209" priority="3579" operator="equal">
      <formula>5410</formula>
    </cfRule>
    <cfRule type="cellIs" dxfId="1208" priority="3581" operator="equal">
      <formula>3210</formula>
    </cfRule>
    <cfRule type="cellIs" dxfId="1207" priority="3584" operator="equal">
      <formula>111</formula>
    </cfRule>
  </conditionalFormatting>
  <conditionalFormatting sqref="F699:F703">
    <cfRule type="cellIs" dxfId="1206" priority="3566" operator="equal">
      <formula>12</formula>
    </cfRule>
    <cfRule type="cellIs" dxfId="1205" priority="3570" operator="equal">
      <formula>52</formula>
    </cfRule>
    <cfRule type="cellIs" dxfId="1204" priority="3572" operator="equal">
      <formula>82</formula>
    </cfRule>
    <cfRule type="cellIs" dxfId="1203" priority="3574" operator="equal">
      <formula>72</formula>
    </cfRule>
    <cfRule type="cellIs" dxfId="1202" priority="3576" operator="equal">
      <formula>49</formula>
    </cfRule>
    <cfRule type="cellIs" dxfId="1201" priority="3578" operator="equal">
      <formula>62</formula>
    </cfRule>
    <cfRule type="cellIs" dxfId="1200" priority="3580" operator="equal">
      <formula>54</formula>
    </cfRule>
    <cfRule type="cellIs" dxfId="1199" priority="3582" operator="equal">
      <formula>32</formula>
    </cfRule>
    <cfRule type="cellIs" dxfId="1198" priority="3583" operator="equal">
      <formula>11</formula>
    </cfRule>
  </conditionalFormatting>
  <conditionalFormatting sqref="M705:M709">
    <cfRule type="cellIs" dxfId="1197" priority="3559" operator="equal">
      <formula>0</formula>
    </cfRule>
  </conditionalFormatting>
  <conditionalFormatting sqref="K705:K709">
    <cfRule type="cellIs" dxfId="1196" priority="3564" operator="equal">
      <formula>0</formula>
    </cfRule>
  </conditionalFormatting>
  <conditionalFormatting sqref="H705:H709">
    <cfRule type="cellIs" dxfId="1195" priority="3563" operator="equal">
      <formula>"x"</formula>
    </cfRule>
  </conditionalFormatting>
  <conditionalFormatting sqref="H705:H709">
    <cfRule type="cellIs" dxfId="1194" priority="3561" operator="equal">
      <formula>"x"</formula>
    </cfRule>
    <cfRule type="cellIs" dxfId="1193" priority="3562" operator="greaterThan">
      <formula>1753</formula>
    </cfRule>
  </conditionalFormatting>
  <conditionalFormatting sqref="L705:L709">
    <cfRule type="cellIs" dxfId="1192" priority="3560" operator="equal">
      <formula>0</formula>
    </cfRule>
  </conditionalFormatting>
  <conditionalFormatting sqref="N705:N709">
    <cfRule type="cellIs" dxfId="1191" priority="3539" operator="between">
      <formula>121</formula>
      <formula>129</formula>
    </cfRule>
    <cfRule type="cellIs" dxfId="1190" priority="3541" operator="equal">
      <formula>527</formula>
    </cfRule>
    <cfRule type="cellIs" dxfId="1189" priority="3542" operator="equal">
      <formula>5212</formula>
    </cfRule>
    <cfRule type="cellIs" dxfId="1188" priority="3543" operator="equal">
      <formula>526</formula>
    </cfRule>
    <cfRule type="cellIs" dxfId="1187" priority="3545" operator="equal">
      <formula>8210</formula>
    </cfRule>
    <cfRule type="cellIs" dxfId="1186" priority="3547" operator="equal">
      <formula>7210</formula>
    </cfRule>
    <cfRule type="cellIs" dxfId="1185" priority="3549" operator="equal">
      <formula>4910</formula>
    </cfRule>
    <cfRule type="cellIs" dxfId="1184" priority="3551" operator="equal">
      <formula>6210</formula>
    </cfRule>
    <cfRule type="cellIs" dxfId="1183" priority="3553" operator="equal">
      <formula>5410</formula>
    </cfRule>
    <cfRule type="cellIs" dxfId="1182" priority="3555" operator="equal">
      <formula>3210</formula>
    </cfRule>
    <cfRule type="cellIs" dxfId="1181" priority="3558" operator="equal">
      <formula>111</formula>
    </cfRule>
  </conditionalFormatting>
  <conditionalFormatting sqref="F705:F709">
    <cfRule type="cellIs" dxfId="1180" priority="3540" operator="equal">
      <formula>12</formula>
    </cfRule>
    <cfRule type="cellIs" dxfId="1179" priority="3544" operator="equal">
      <formula>52</formula>
    </cfRule>
    <cfRule type="cellIs" dxfId="1178" priority="3546" operator="equal">
      <formula>82</formula>
    </cfRule>
    <cfRule type="cellIs" dxfId="1177" priority="3548" operator="equal">
      <formula>72</formula>
    </cfRule>
    <cfRule type="cellIs" dxfId="1176" priority="3550" operator="equal">
      <formula>49</formula>
    </cfRule>
    <cfRule type="cellIs" dxfId="1175" priority="3552" operator="equal">
      <formula>62</formula>
    </cfRule>
    <cfRule type="cellIs" dxfId="1174" priority="3554" operator="equal">
      <formula>54</formula>
    </cfRule>
    <cfRule type="cellIs" dxfId="1173" priority="3556" operator="equal">
      <formula>32</formula>
    </cfRule>
    <cfRule type="cellIs" dxfId="1172" priority="3557" operator="equal">
      <formula>11</formula>
    </cfRule>
  </conditionalFormatting>
  <conditionalFormatting sqref="M712:M716">
    <cfRule type="cellIs" dxfId="1171" priority="3533" operator="equal">
      <formula>0</formula>
    </cfRule>
  </conditionalFormatting>
  <conditionalFormatting sqref="K712:K716">
    <cfRule type="cellIs" dxfId="1170" priority="3538" operator="equal">
      <formula>0</formula>
    </cfRule>
  </conditionalFormatting>
  <conditionalFormatting sqref="H712:H716">
    <cfRule type="cellIs" dxfId="1169" priority="3537" operator="equal">
      <formula>"x"</formula>
    </cfRule>
  </conditionalFormatting>
  <conditionalFormatting sqref="H712:H716">
    <cfRule type="cellIs" dxfId="1168" priority="3535" operator="equal">
      <formula>"x"</formula>
    </cfRule>
    <cfRule type="cellIs" dxfId="1167" priority="3536" operator="greaterThan">
      <formula>1753</formula>
    </cfRule>
  </conditionalFormatting>
  <conditionalFormatting sqref="L712:L716">
    <cfRule type="cellIs" dxfId="1166" priority="3534" operator="equal">
      <formula>0</formula>
    </cfRule>
  </conditionalFormatting>
  <conditionalFormatting sqref="N712:N716">
    <cfRule type="cellIs" dxfId="1165" priority="3513" operator="between">
      <formula>121</formula>
      <formula>129</formula>
    </cfRule>
    <cfRule type="cellIs" dxfId="1164" priority="3515" operator="equal">
      <formula>527</formula>
    </cfRule>
    <cfRule type="cellIs" dxfId="1163" priority="3516" operator="equal">
      <formula>5212</formula>
    </cfRule>
    <cfRule type="cellIs" dxfId="1162" priority="3517" operator="equal">
      <formula>526</formula>
    </cfRule>
    <cfRule type="cellIs" dxfId="1161" priority="3519" operator="equal">
      <formula>8210</formula>
    </cfRule>
    <cfRule type="cellIs" dxfId="1160" priority="3521" operator="equal">
      <formula>7210</formula>
    </cfRule>
    <cfRule type="cellIs" dxfId="1159" priority="3523" operator="equal">
      <formula>4910</formula>
    </cfRule>
    <cfRule type="cellIs" dxfId="1158" priority="3525" operator="equal">
      <formula>6210</formula>
    </cfRule>
    <cfRule type="cellIs" dxfId="1157" priority="3527" operator="equal">
      <formula>5410</formula>
    </cfRule>
    <cfRule type="cellIs" dxfId="1156" priority="3529" operator="equal">
      <formula>3210</formula>
    </cfRule>
    <cfRule type="cellIs" dxfId="1155" priority="3532" operator="equal">
      <formula>111</formula>
    </cfRule>
  </conditionalFormatting>
  <conditionalFormatting sqref="F712:F716">
    <cfRule type="cellIs" dxfId="1154" priority="3514" operator="equal">
      <formula>12</formula>
    </cfRule>
    <cfRule type="cellIs" dxfId="1153" priority="3518" operator="equal">
      <formula>52</formula>
    </cfRule>
    <cfRule type="cellIs" dxfId="1152" priority="3520" operator="equal">
      <formula>82</formula>
    </cfRule>
    <cfRule type="cellIs" dxfId="1151" priority="3522" operator="equal">
      <formula>72</formula>
    </cfRule>
    <cfRule type="cellIs" dxfId="1150" priority="3524" operator="equal">
      <formula>49</formula>
    </cfRule>
    <cfRule type="cellIs" dxfId="1149" priority="3526" operator="equal">
      <formula>62</formula>
    </cfRule>
    <cfRule type="cellIs" dxfId="1148" priority="3528" operator="equal">
      <formula>54</formula>
    </cfRule>
    <cfRule type="cellIs" dxfId="1147" priority="3530" operator="equal">
      <formula>32</formula>
    </cfRule>
    <cfRule type="cellIs" dxfId="1146" priority="3531" operator="equal">
      <formula>11</formula>
    </cfRule>
  </conditionalFormatting>
  <conditionalFormatting sqref="M719:M723">
    <cfRule type="cellIs" dxfId="1145" priority="3507" operator="equal">
      <formula>0</formula>
    </cfRule>
  </conditionalFormatting>
  <conditionalFormatting sqref="K719:K723">
    <cfRule type="cellIs" dxfId="1144" priority="3512" operator="equal">
      <formula>0</formula>
    </cfRule>
  </conditionalFormatting>
  <conditionalFormatting sqref="H719:H723">
    <cfRule type="cellIs" dxfId="1143" priority="3511" operator="equal">
      <formula>"x"</formula>
    </cfRule>
  </conditionalFormatting>
  <conditionalFormatting sqref="H719:H723">
    <cfRule type="cellIs" dxfId="1142" priority="3509" operator="equal">
      <formula>"x"</formula>
    </cfRule>
    <cfRule type="cellIs" dxfId="1141" priority="3510" operator="greaterThan">
      <formula>1753</formula>
    </cfRule>
  </conditionalFormatting>
  <conditionalFormatting sqref="L719:L723">
    <cfRule type="cellIs" dxfId="1140" priority="3508" operator="equal">
      <formula>0</formula>
    </cfRule>
  </conditionalFormatting>
  <conditionalFormatting sqref="N719:N723">
    <cfRule type="cellIs" dxfId="1139" priority="3487" operator="between">
      <formula>121</formula>
      <formula>129</formula>
    </cfRule>
    <cfRule type="cellIs" dxfId="1138" priority="3489" operator="equal">
      <formula>527</formula>
    </cfRule>
    <cfRule type="cellIs" dxfId="1137" priority="3490" operator="equal">
      <formula>5212</formula>
    </cfRule>
    <cfRule type="cellIs" dxfId="1136" priority="3491" operator="equal">
      <formula>526</formula>
    </cfRule>
    <cfRule type="cellIs" dxfId="1135" priority="3493" operator="equal">
      <formula>8210</formula>
    </cfRule>
    <cfRule type="cellIs" dxfId="1134" priority="3495" operator="equal">
      <formula>7210</formula>
    </cfRule>
    <cfRule type="cellIs" dxfId="1133" priority="3497" operator="equal">
      <formula>4910</formula>
    </cfRule>
    <cfRule type="cellIs" dxfId="1132" priority="3499" operator="equal">
      <formula>6210</formula>
    </cfRule>
    <cfRule type="cellIs" dxfId="1131" priority="3501" operator="equal">
      <formula>5410</formula>
    </cfRule>
    <cfRule type="cellIs" dxfId="1130" priority="3503" operator="equal">
      <formula>3210</formula>
    </cfRule>
    <cfRule type="cellIs" dxfId="1129" priority="3506" operator="equal">
      <formula>111</formula>
    </cfRule>
  </conditionalFormatting>
  <conditionalFormatting sqref="F719:F723">
    <cfRule type="cellIs" dxfId="1128" priority="3488" operator="equal">
      <formula>12</formula>
    </cfRule>
    <cfRule type="cellIs" dxfId="1127" priority="3492" operator="equal">
      <formula>52</formula>
    </cfRule>
    <cfRule type="cellIs" dxfId="1126" priority="3494" operator="equal">
      <formula>82</formula>
    </cfRule>
    <cfRule type="cellIs" dxfId="1125" priority="3496" operator="equal">
      <formula>72</formula>
    </cfRule>
    <cfRule type="cellIs" dxfId="1124" priority="3498" operator="equal">
      <formula>49</formula>
    </cfRule>
    <cfRule type="cellIs" dxfId="1123" priority="3500" operator="equal">
      <formula>62</formula>
    </cfRule>
    <cfRule type="cellIs" dxfId="1122" priority="3502" operator="equal">
      <formula>54</formula>
    </cfRule>
    <cfRule type="cellIs" dxfId="1121" priority="3504" operator="equal">
      <formula>32</formula>
    </cfRule>
    <cfRule type="cellIs" dxfId="1120" priority="3505" operator="equal">
      <formula>11</formula>
    </cfRule>
  </conditionalFormatting>
  <conditionalFormatting sqref="M725:M729">
    <cfRule type="cellIs" dxfId="1119" priority="3481" operator="equal">
      <formula>0</formula>
    </cfRule>
  </conditionalFormatting>
  <conditionalFormatting sqref="K725:K729">
    <cfRule type="cellIs" dxfId="1118" priority="3486" operator="equal">
      <formula>0</formula>
    </cfRule>
  </conditionalFormatting>
  <conditionalFormatting sqref="H725:H729">
    <cfRule type="cellIs" dxfId="1117" priority="3485" operator="equal">
      <formula>"x"</formula>
    </cfRule>
  </conditionalFormatting>
  <conditionalFormatting sqref="H725:H729">
    <cfRule type="cellIs" dxfId="1116" priority="3483" operator="equal">
      <formula>"x"</formula>
    </cfRule>
    <cfRule type="cellIs" dxfId="1115" priority="3484" operator="greaterThan">
      <formula>1753</formula>
    </cfRule>
  </conditionalFormatting>
  <conditionalFormatting sqref="L725:L729">
    <cfRule type="cellIs" dxfId="1114" priority="3482" operator="equal">
      <formula>0</formula>
    </cfRule>
  </conditionalFormatting>
  <conditionalFormatting sqref="N725:N729">
    <cfRule type="cellIs" dxfId="1113" priority="3461" operator="between">
      <formula>121</formula>
      <formula>129</formula>
    </cfRule>
    <cfRule type="cellIs" dxfId="1112" priority="3463" operator="equal">
      <formula>527</formula>
    </cfRule>
    <cfRule type="cellIs" dxfId="1111" priority="3464" operator="equal">
      <formula>5212</formula>
    </cfRule>
    <cfRule type="cellIs" dxfId="1110" priority="3465" operator="equal">
      <formula>526</formula>
    </cfRule>
    <cfRule type="cellIs" dxfId="1109" priority="3467" operator="equal">
      <formula>8210</formula>
    </cfRule>
    <cfRule type="cellIs" dxfId="1108" priority="3469" operator="equal">
      <formula>7210</formula>
    </cfRule>
    <cfRule type="cellIs" dxfId="1107" priority="3471" operator="equal">
      <formula>4910</formula>
    </cfRule>
    <cfRule type="cellIs" dxfId="1106" priority="3473" operator="equal">
      <formula>6210</formula>
    </cfRule>
    <cfRule type="cellIs" dxfId="1105" priority="3475" operator="equal">
      <formula>5410</formula>
    </cfRule>
    <cfRule type="cellIs" dxfId="1104" priority="3477" operator="equal">
      <formula>3210</formula>
    </cfRule>
    <cfRule type="cellIs" dxfId="1103" priority="3480" operator="equal">
      <formula>111</formula>
    </cfRule>
  </conditionalFormatting>
  <conditionalFormatting sqref="F725:F729">
    <cfRule type="cellIs" dxfId="1102" priority="3462" operator="equal">
      <formula>12</formula>
    </cfRule>
    <cfRule type="cellIs" dxfId="1101" priority="3466" operator="equal">
      <formula>52</formula>
    </cfRule>
    <cfRule type="cellIs" dxfId="1100" priority="3468" operator="equal">
      <formula>82</formula>
    </cfRule>
    <cfRule type="cellIs" dxfId="1099" priority="3470" operator="equal">
      <formula>72</formula>
    </cfRule>
    <cfRule type="cellIs" dxfId="1098" priority="3472" operator="equal">
      <formula>49</formula>
    </cfRule>
    <cfRule type="cellIs" dxfId="1097" priority="3474" operator="equal">
      <formula>62</formula>
    </cfRule>
    <cfRule type="cellIs" dxfId="1096" priority="3476" operator="equal">
      <formula>54</formula>
    </cfRule>
    <cfRule type="cellIs" dxfId="1095" priority="3478" operator="equal">
      <formula>32</formula>
    </cfRule>
    <cfRule type="cellIs" dxfId="1094" priority="3479" operator="equal">
      <formula>11</formula>
    </cfRule>
  </conditionalFormatting>
  <conditionalFormatting sqref="M731:M735">
    <cfRule type="cellIs" dxfId="1093" priority="3455" operator="equal">
      <formula>0</formula>
    </cfRule>
  </conditionalFormatting>
  <conditionalFormatting sqref="K731:K735">
    <cfRule type="cellIs" dxfId="1092" priority="3460" operator="equal">
      <formula>0</formula>
    </cfRule>
  </conditionalFormatting>
  <conditionalFormatting sqref="H731:H735">
    <cfRule type="cellIs" dxfId="1091" priority="3459" operator="equal">
      <formula>"x"</formula>
    </cfRule>
  </conditionalFormatting>
  <conditionalFormatting sqref="H731:H735">
    <cfRule type="cellIs" dxfId="1090" priority="3457" operator="equal">
      <formula>"x"</formula>
    </cfRule>
    <cfRule type="cellIs" dxfId="1089" priority="3458" operator="greaterThan">
      <formula>1753</formula>
    </cfRule>
  </conditionalFormatting>
  <conditionalFormatting sqref="L731:L735">
    <cfRule type="cellIs" dxfId="1088" priority="3456" operator="equal">
      <formula>0</formula>
    </cfRule>
  </conditionalFormatting>
  <conditionalFormatting sqref="N731:N735">
    <cfRule type="cellIs" dxfId="1087" priority="3435" operator="between">
      <formula>121</formula>
      <formula>129</formula>
    </cfRule>
    <cfRule type="cellIs" dxfId="1086" priority="3437" operator="equal">
      <formula>527</formula>
    </cfRule>
    <cfRule type="cellIs" dxfId="1085" priority="3438" operator="equal">
      <formula>5212</formula>
    </cfRule>
    <cfRule type="cellIs" dxfId="1084" priority="3439" operator="equal">
      <formula>526</formula>
    </cfRule>
    <cfRule type="cellIs" dxfId="1083" priority="3441" operator="equal">
      <formula>8210</formula>
    </cfRule>
    <cfRule type="cellIs" dxfId="1082" priority="3443" operator="equal">
      <formula>7210</formula>
    </cfRule>
    <cfRule type="cellIs" dxfId="1081" priority="3445" operator="equal">
      <formula>4910</formula>
    </cfRule>
    <cfRule type="cellIs" dxfId="1080" priority="3447" operator="equal">
      <formula>6210</formula>
    </cfRule>
    <cfRule type="cellIs" dxfId="1079" priority="3449" operator="equal">
      <formula>5410</formula>
    </cfRule>
    <cfRule type="cellIs" dxfId="1078" priority="3451" operator="equal">
      <formula>3210</formula>
    </cfRule>
    <cfRule type="cellIs" dxfId="1077" priority="3454" operator="equal">
      <formula>111</formula>
    </cfRule>
  </conditionalFormatting>
  <conditionalFormatting sqref="F731:F735">
    <cfRule type="cellIs" dxfId="1076" priority="3436" operator="equal">
      <formula>12</formula>
    </cfRule>
    <cfRule type="cellIs" dxfId="1075" priority="3440" operator="equal">
      <formula>52</formula>
    </cfRule>
    <cfRule type="cellIs" dxfId="1074" priority="3442" operator="equal">
      <formula>82</formula>
    </cfRule>
    <cfRule type="cellIs" dxfId="1073" priority="3444" operator="equal">
      <formula>72</formula>
    </cfRule>
    <cfRule type="cellIs" dxfId="1072" priority="3446" operator="equal">
      <formula>49</formula>
    </cfRule>
    <cfRule type="cellIs" dxfId="1071" priority="3448" operator="equal">
      <formula>62</formula>
    </cfRule>
    <cfRule type="cellIs" dxfId="1070" priority="3450" operator="equal">
      <formula>54</formula>
    </cfRule>
    <cfRule type="cellIs" dxfId="1069" priority="3452" operator="equal">
      <formula>32</formula>
    </cfRule>
    <cfRule type="cellIs" dxfId="1068" priority="3453" operator="equal">
      <formula>11</formula>
    </cfRule>
  </conditionalFormatting>
  <conditionalFormatting sqref="M737:M741">
    <cfRule type="cellIs" dxfId="1067" priority="3429" operator="equal">
      <formula>0</formula>
    </cfRule>
  </conditionalFormatting>
  <conditionalFormatting sqref="K737:K741">
    <cfRule type="cellIs" dxfId="1066" priority="3434" operator="equal">
      <formula>0</formula>
    </cfRule>
  </conditionalFormatting>
  <conditionalFormatting sqref="H737:H741">
    <cfRule type="cellIs" dxfId="1065" priority="3433" operator="equal">
      <formula>"x"</formula>
    </cfRule>
  </conditionalFormatting>
  <conditionalFormatting sqref="H737:H741">
    <cfRule type="cellIs" dxfId="1064" priority="3431" operator="equal">
      <formula>"x"</formula>
    </cfRule>
    <cfRule type="cellIs" dxfId="1063" priority="3432" operator="greaterThan">
      <formula>1753</formula>
    </cfRule>
  </conditionalFormatting>
  <conditionalFormatting sqref="L737:L741">
    <cfRule type="cellIs" dxfId="1062" priority="3430" operator="equal">
      <formula>0</formula>
    </cfRule>
  </conditionalFormatting>
  <conditionalFormatting sqref="N737:N741">
    <cfRule type="cellIs" dxfId="1061" priority="3409" operator="between">
      <formula>121</formula>
      <formula>129</formula>
    </cfRule>
    <cfRule type="cellIs" dxfId="1060" priority="3411" operator="equal">
      <formula>527</formula>
    </cfRule>
    <cfRule type="cellIs" dxfId="1059" priority="3412" operator="equal">
      <formula>5212</formula>
    </cfRule>
    <cfRule type="cellIs" dxfId="1058" priority="3413" operator="equal">
      <formula>526</formula>
    </cfRule>
    <cfRule type="cellIs" dxfId="1057" priority="3415" operator="equal">
      <formula>8210</formula>
    </cfRule>
    <cfRule type="cellIs" dxfId="1056" priority="3417" operator="equal">
      <formula>7210</formula>
    </cfRule>
    <cfRule type="cellIs" dxfId="1055" priority="3419" operator="equal">
      <formula>4910</formula>
    </cfRule>
    <cfRule type="cellIs" dxfId="1054" priority="3421" operator="equal">
      <formula>6210</formula>
    </cfRule>
    <cfRule type="cellIs" dxfId="1053" priority="3423" operator="equal">
      <formula>5410</formula>
    </cfRule>
    <cfRule type="cellIs" dxfId="1052" priority="3425" operator="equal">
      <formula>3210</formula>
    </cfRule>
    <cfRule type="cellIs" dxfId="1051" priority="3428" operator="equal">
      <formula>111</formula>
    </cfRule>
  </conditionalFormatting>
  <conditionalFormatting sqref="F737:F741">
    <cfRule type="cellIs" dxfId="1050" priority="3410" operator="equal">
      <formula>12</formula>
    </cfRule>
    <cfRule type="cellIs" dxfId="1049" priority="3414" operator="equal">
      <formula>52</formula>
    </cfRule>
    <cfRule type="cellIs" dxfId="1048" priority="3416" operator="equal">
      <formula>82</formula>
    </cfRule>
    <cfRule type="cellIs" dxfId="1047" priority="3418" operator="equal">
      <formula>72</formula>
    </cfRule>
    <cfRule type="cellIs" dxfId="1046" priority="3420" operator="equal">
      <formula>49</formula>
    </cfRule>
    <cfRule type="cellIs" dxfId="1045" priority="3422" operator="equal">
      <formula>62</formula>
    </cfRule>
    <cfRule type="cellIs" dxfId="1044" priority="3424" operator="equal">
      <formula>54</formula>
    </cfRule>
    <cfRule type="cellIs" dxfId="1043" priority="3426" operator="equal">
      <formula>32</formula>
    </cfRule>
    <cfRule type="cellIs" dxfId="1042" priority="3427" operator="equal">
      <formula>11</formula>
    </cfRule>
  </conditionalFormatting>
  <conditionalFormatting sqref="M743:M747">
    <cfRule type="cellIs" dxfId="1041" priority="3403" operator="equal">
      <formula>0</formula>
    </cfRule>
  </conditionalFormatting>
  <conditionalFormatting sqref="K743:K747">
    <cfRule type="cellIs" dxfId="1040" priority="3408" operator="equal">
      <formula>0</formula>
    </cfRule>
  </conditionalFormatting>
  <conditionalFormatting sqref="H743:H747">
    <cfRule type="cellIs" dxfId="1039" priority="3407" operator="equal">
      <formula>"x"</formula>
    </cfRule>
  </conditionalFormatting>
  <conditionalFormatting sqref="H743:H747">
    <cfRule type="cellIs" dxfId="1038" priority="3405" operator="equal">
      <formula>"x"</formula>
    </cfRule>
    <cfRule type="cellIs" dxfId="1037" priority="3406" operator="greaterThan">
      <formula>1753</formula>
    </cfRule>
  </conditionalFormatting>
  <conditionalFormatting sqref="L743:L747">
    <cfRule type="cellIs" dxfId="1036" priority="3404" operator="equal">
      <formula>0</formula>
    </cfRule>
  </conditionalFormatting>
  <conditionalFormatting sqref="N743:N747">
    <cfRule type="cellIs" dxfId="1035" priority="3383" operator="between">
      <formula>121</formula>
      <formula>129</formula>
    </cfRule>
    <cfRule type="cellIs" dxfId="1034" priority="3385" operator="equal">
      <formula>527</formula>
    </cfRule>
    <cfRule type="cellIs" dxfId="1033" priority="3386" operator="equal">
      <formula>5212</formula>
    </cfRule>
    <cfRule type="cellIs" dxfId="1032" priority="3387" operator="equal">
      <formula>526</formula>
    </cfRule>
    <cfRule type="cellIs" dxfId="1031" priority="3389" operator="equal">
      <formula>8210</formula>
    </cfRule>
    <cfRule type="cellIs" dxfId="1030" priority="3391" operator="equal">
      <formula>7210</formula>
    </cfRule>
    <cfRule type="cellIs" dxfId="1029" priority="3393" operator="equal">
      <formula>4910</formula>
    </cfRule>
    <cfRule type="cellIs" dxfId="1028" priority="3395" operator="equal">
      <formula>6210</formula>
    </cfRule>
    <cfRule type="cellIs" dxfId="1027" priority="3397" operator="equal">
      <formula>5410</formula>
    </cfRule>
    <cfRule type="cellIs" dxfId="1026" priority="3399" operator="equal">
      <formula>3210</formula>
    </cfRule>
    <cfRule type="cellIs" dxfId="1025" priority="3402" operator="equal">
      <formula>111</formula>
    </cfRule>
  </conditionalFormatting>
  <conditionalFormatting sqref="F743:F747">
    <cfRule type="cellIs" dxfId="1024" priority="3384" operator="equal">
      <formula>12</formula>
    </cfRule>
    <cfRule type="cellIs" dxfId="1023" priority="3388" operator="equal">
      <formula>52</formula>
    </cfRule>
    <cfRule type="cellIs" dxfId="1022" priority="3390" operator="equal">
      <formula>82</formula>
    </cfRule>
    <cfRule type="cellIs" dxfId="1021" priority="3392" operator="equal">
      <formula>72</formula>
    </cfRule>
    <cfRule type="cellIs" dxfId="1020" priority="3394" operator="equal">
      <formula>49</formula>
    </cfRule>
    <cfRule type="cellIs" dxfId="1019" priority="3396" operator="equal">
      <formula>62</formula>
    </cfRule>
    <cfRule type="cellIs" dxfId="1018" priority="3398" operator="equal">
      <formula>54</formula>
    </cfRule>
    <cfRule type="cellIs" dxfId="1017" priority="3400" operator="equal">
      <formula>32</formula>
    </cfRule>
    <cfRule type="cellIs" dxfId="1016" priority="3401" operator="equal">
      <formula>11</formula>
    </cfRule>
  </conditionalFormatting>
  <conditionalFormatting sqref="M749:M753">
    <cfRule type="cellIs" dxfId="1015" priority="3377" operator="equal">
      <formula>0</formula>
    </cfRule>
  </conditionalFormatting>
  <conditionalFormatting sqref="K749:K753">
    <cfRule type="cellIs" dxfId="1014" priority="3382" operator="equal">
      <formula>0</formula>
    </cfRule>
  </conditionalFormatting>
  <conditionalFormatting sqref="H749:H753">
    <cfRule type="cellIs" dxfId="1013" priority="3381" operator="equal">
      <formula>"x"</formula>
    </cfRule>
  </conditionalFormatting>
  <conditionalFormatting sqref="H749:H753">
    <cfRule type="cellIs" dxfId="1012" priority="3379" operator="equal">
      <formula>"x"</formula>
    </cfRule>
    <cfRule type="cellIs" dxfId="1011" priority="3380" operator="greaterThan">
      <formula>1753</formula>
    </cfRule>
  </conditionalFormatting>
  <conditionalFormatting sqref="L749:L753">
    <cfRule type="cellIs" dxfId="1010" priority="3378" operator="equal">
      <formula>0</formula>
    </cfRule>
  </conditionalFormatting>
  <conditionalFormatting sqref="N749:N753">
    <cfRule type="cellIs" dxfId="1009" priority="3357" operator="between">
      <formula>121</formula>
      <formula>129</formula>
    </cfRule>
    <cfRule type="cellIs" dxfId="1008" priority="3359" operator="equal">
      <formula>527</formula>
    </cfRule>
    <cfRule type="cellIs" dxfId="1007" priority="3360" operator="equal">
      <formula>5212</formula>
    </cfRule>
    <cfRule type="cellIs" dxfId="1006" priority="3361" operator="equal">
      <formula>526</formula>
    </cfRule>
    <cfRule type="cellIs" dxfId="1005" priority="3363" operator="equal">
      <formula>8210</formula>
    </cfRule>
    <cfRule type="cellIs" dxfId="1004" priority="3365" operator="equal">
      <formula>7210</formula>
    </cfRule>
    <cfRule type="cellIs" dxfId="1003" priority="3367" operator="equal">
      <formula>4910</formula>
    </cfRule>
    <cfRule type="cellIs" dxfId="1002" priority="3369" operator="equal">
      <formula>6210</formula>
    </cfRule>
    <cfRule type="cellIs" dxfId="1001" priority="3371" operator="equal">
      <formula>5410</formula>
    </cfRule>
    <cfRule type="cellIs" dxfId="1000" priority="3373" operator="equal">
      <formula>3210</formula>
    </cfRule>
    <cfRule type="cellIs" dxfId="999" priority="3376" operator="equal">
      <formula>111</formula>
    </cfRule>
  </conditionalFormatting>
  <conditionalFormatting sqref="F749:F753">
    <cfRule type="cellIs" dxfId="998" priority="3358" operator="equal">
      <formula>12</formula>
    </cfRule>
    <cfRule type="cellIs" dxfId="997" priority="3362" operator="equal">
      <formula>52</formula>
    </cfRule>
    <cfRule type="cellIs" dxfId="996" priority="3364" operator="equal">
      <formula>82</formula>
    </cfRule>
    <cfRule type="cellIs" dxfId="995" priority="3366" operator="equal">
      <formula>72</formula>
    </cfRule>
    <cfRule type="cellIs" dxfId="994" priority="3368" operator="equal">
      <formula>49</formula>
    </cfRule>
    <cfRule type="cellIs" dxfId="993" priority="3370" operator="equal">
      <formula>62</formula>
    </cfRule>
    <cfRule type="cellIs" dxfId="992" priority="3372" operator="equal">
      <formula>54</formula>
    </cfRule>
    <cfRule type="cellIs" dxfId="991" priority="3374" operator="equal">
      <formula>32</formula>
    </cfRule>
    <cfRule type="cellIs" dxfId="990" priority="3375" operator="equal">
      <formula>11</formula>
    </cfRule>
  </conditionalFormatting>
  <conditionalFormatting sqref="M755:M759">
    <cfRule type="cellIs" dxfId="989" priority="3351" operator="equal">
      <formula>0</formula>
    </cfRule>
  </conditionalFormatting>
  <conditionalFormatting sqref="K755:K759">
    <cfRule type="cellIs" dxfId="988" priority="3356" operator="equal">
      <formula>0</formula>
    </cfRule>
  </conditionalFormatting>
  <conditionalFormatting sqref="H755:H759">
    <cfRule type="cellIs" dxfId="987" priority="3355" operator="equal">
      <formula>"x"</formula>
    </cfRule>
  </conditionalFormatting>
  <conditionalFormatting sqref="H755:H759">
    <cfRule type="cellIs" dxfId="986" priority="3353" operator="equal">
      <formula>"x"</formula>
    </cfRule>
    <cfRule type="cellIs" dxfId="985" priority="3354" operator="greaterThan">
      <formula>1753</formula>
    </cfRule>
  </conditionalFormatting>
  <conditionalFormatting sqref="L755:L759">
    <cfRule type="cellIs" dxfId="984" priority="3352" operator="equal">
      <formula>0</formula>
    </cfRule>
  </conditionalFormatting>
  <conditionalFormatting sqref="N755:N759">
    <cfRule type="cellIs" dxfId="983" priority="3331" operator="between">
      <formula>121</formula>
      <formula>129</formula>
    </cfRule>
    <cfRule type="cellIs" dxfId="982" priority="3333" operator="equal">
      <formula>527</formula>
    </cfRule>
    <cfRule type="cellIs" dxfId="981" priority="3334" operator="equal">
      <formula>5212</formula>
    </cfRule>
    <cfRule type="cellIs" dxfId="980" priority="3335" operator="equal">
      <formula>526</formula>
    </cfRule>
    <cfRule type="cellIs" dxfId="979" priority="3337" operator="equal">
      <formula>8210</formula>
    </cfRule>
    <cfRule type="cellIs" dxfId="978" priority="3339" operator="equal">
      <formula>7210</formula>
    </cfRule>
    <cfRule type="cellIs" dxfId="977" priority="3341" operator="equal">
      <formula>4910</formula>
    </cfRule>
    <cfRule type="cellIs" dxfId="976" priority="3343" operator="equal">
      <formula>6210</formula>
    </cfRule>
    <cfRule type="cellIs" dxfId="975" priority="3345" operator="equal">
      <formula>5410</formula>
    </cfRule>
    <cfRule type="cellIs" dxfId="974" priority="3347" operator="equal">
      <formula>3210</formula>
    </cfRule>
    <cfRule type="cellIs" dxfId="973" priority="3350" operator="equal">
      <formula>111</formula>
    </cfRule>
  </conditionalFormatting>
  <conditionalFormatting sqref="F755:F759">
    <cfRule type="cellIs" dxfId="972" priority="3332" operator="equal">
      <formula>12</formula>
    </cfRule>
    <cfRule type="cellIs" dxfId="971" priority="3336" operator="equal">
      <formula>52</formula>
    </cfRule>
    <cfRule type="cellIs" dxfId="970" priority="3338" operator="equal">
      <formula>82</formula>
    </cfRule>
    <cfRule type="cellIs" dxfId="969" priority="3340" operator="equal">
      <formula>72</formula>
    </cfRule>
    <cfRule type="cellIs" dxfId="968" priority="3342" operator="equal">
      <formula>49</formula>
    </cfRule>
    <cfRule type="cellIs" dxfId="967" priority="3344" operator="equal">
      <formula>62</formula>
    </cfRule>
    <cfRule type="cellIs" dxfId="966" priority="3346" operator="equal">
      <formula>54</formula>
    </cfRule>
    <cfRule type="cellIs" dxfId="965" priority="3348" operator="equal">
      <formula>32</formula>
    </cfRule>
    <cfRule type="cellIs" dxfId="964" priority="3349" operator="equal">
      <formula>11</formula>
    </cfRule>
  </conditionalFormatting>
  <conditionalFormatting sqref="M763:M767">
    <cfRule type="cellIs" dxfId="963" priority="3325" operator="equal">
      <formula>0</formula>
    </cfRule>
  </conditionalFormatting>
  <conditionalFormatting sqref="K763:K767">
    <cfRule type="cellIs" dxfId="962" priority="3330" operator="equal">
      <formula>0</formula>
    </cfRule>
  </conditionalFormatting>
  <conditionalFormatting sqref="H763:H767">
    <cfRule type="cellIs" dxfId="961" priority="3329" operator="equal">
      <formula>"x"</formula>
    </cfRule>
  </conditionalFormatting>
  <conditionalFormatting sqref="H763:H767">
    <cfRule type="cellIs" dxfId="960" priority="3327" operator="equal">
      <formula>"x"</formula>
    </cfRule>
    <cfRule type="cellIs" dxfId="959" priority="3328" operator="greaterThan">
      <formula>1753</formula>
    </cfRule>
  </conditionalFormatting>
  <conditionalFormatting sqref="L763:L767">
    <cfRule type="cellIs" dxfId="958" priority="3326" operator="equal">
      <formula>0</formula>
    </cfRule>
  </conditionalFormatting>
  <conditionalFormatting sqref="N763:N767">
    <cfRule type="cellIs" dxfId="957" priority="3305" operator="between">
      <formula>121</formula>
      <formula>129</formula>
    </cfRule>
    <cfRule type="cellIs" dxfId="956" priority="3307" operator="equal">
      <formula>527</formula>
    </cfRule>
    <cfRule type="cellIs" dxfId="955" priority="3308" operator="equal">
      <formula>5212</formula>
    </cfRule>
    <cfRule type="cellIs" dxfId="954" priority="3309" operator="equal">
      <formula>526</formula>
    </cfRule>
    <cfRule type="cellIs" dxfId="953" priority="3311" operator="equal">
      <formula>8210</formula>
    </cfRule>
    <cfRule type="cellIs" dxfId="952" priority="3313" operator="equal">
      <formula>7210</formula>
    </cfRule>
    <cfRule type="cellIs" dxfId="951" priority="3315" operator="equal">
      <formula>4910</formula>
    </cfRule>
    <cfRule type="cellIs" dxfId="950" priority="3317" operator="equal">
      <formula>6210</formula>
    </cfRule>
    <cfRule type="cellIs" dxfId="949" priority="3319" operator="equal">
      <formula>5410</formula>
    </cfRule>
    <cfRule type="cellIs" dxfId="948" priority="3321" operator="equal">
      <formula>3210</formula>
    </cfRule>
    <cfRule type="cellIs" dxfId="947" priority="3324" operator="equal">
      <formula>111</formula>
    </cfRule>
  </conditionalFormatting>
  <conditionalFormatting sqref="F763:F767">
    <cfRule type="cellIs" dxfId="946" priority="3306" operator="equal">
      <formula>12</formula>
    </cfRule>
    <cfRule type="cellIs" dxfId="945" priority="3310" operator="equal">
      <formula>52</formula>
    </cfRule>
    <cfRule type="cellIs" dxfId="944" priority="3312" operator="equal">
      <formula>82</formula>
    </cfRule>
    <cfRule type="cellIs" dxfId="943" priority="3314" operator="equal">
      <formula>72</formula>
    </cfRule>
    <cfRule type="cellIs" dxfId="942" priority="3316" operator="equal">
      <formula>49</formula>
    </cfRule>
    <cfRule type="cellIs" dxfId="941" priority="3318" operator="equal">
      <formula>62</formula>
    </cfRule>
    <cfRule type="cellIs" dxfId="940" priority="3320" operator="equal">
      <formula>54</formula>
    </cfRule>
    <cfRule type="cellIs" dxfId="939" priority="3322" operator="equal">
      <formula>32</formula>
    </cfRule>
    <cfRule type="cellIs" dxfId="938" priority="3323" operator="equal">
      <formula>11</formula>
    </cfRule>
  </conditionalFormatting>
  <conditionalFormatting sqref="M770:M774">
    <cfRule type="cellIs" dxfId="937" priority="3299" operator="equal">
      <formula>0</formula>
    </cfRule>
  </conditionalFormatting>
  <conditionalFormatting sqref="K770:K774">
    <cfRule type="cellIs" dxfId="936" priority="3304" operator="equal">
      <formula>0</formula>
    </cfRule>
  </conditionalFormatting>
  <conditionalFormatting sqref="H770:H774">
    <cfRule type="cellIs" dxfId="935" priority="3303" operator="equal">
      <formula>"x"</formula>
    </cfRule>
  </conditionalFormatting>
  <conditionalFormatting sqref="H770:H774">
    <cfRule type="cellIs" dxfId="934" priority="3301" operator="equal">
      <formula>"x"</formula>
    </cfRule>
    <cfRule type="cellIs" dxfId="933" priority="3302" operator="greaterThan">
      <formula>1753</formula>
    </cfRule>
  </conditionalFormatting>
  <conditionalFormatting sqref="L770:L774">
    <cfRule type="cellIs" dxfId="932" priority="3300" operator="equal">
      <formula>0</formula>
    </cfRule>
  </conditionalFormatting>
  <conditionalFormatting sqref="N770:N774">
    <cfRule type="cellIs" dxfId="931" priority="3279" operator="between">
      <formula>121</formula>
      <formula>129</formula>
    </cfRule>
    <cfRule type="cellIs" dxfId="930" priority="3281" operator="equal">
      <formula>527</formula>
    </cfRule>
    <cfRule type="cellIs" dxfId="929" priority="3282" operator="equal">
      <formula>5212</formula>
    </cfRule>
    <cfRule type="cellIs" dxfId="928" priority="3283" operator="equal">
      <formula>526</formula>
    </cfRule>
    <cfRule type="cellIs" dxfId="927" priority="3285" operator="equal">
      <formula>8210</formula>
    </cfRule>
    <cfRule type="cellIs" dxfId="926" priority="3287" operator="equal">
      <formula>7210</formula>
    </cfRule>
    <cfRule type="cellIs" dxfId="925" priority="3289" operator="equal">
      <formula>4910</formula>
    </cfRule>
    <cfRule type="cellIs" dxfId="924" priority="3291" operator="equal">
      <formula>6210</formula>
    </cfRule>
    <cfRule type="cellIs" dxfId="923" priority="3293" operator="equal">
      <formula>5410</formula>
    </cfRule>
    <cfRule type="cellIs" dxfId="922" priority="3295" operator="equal">
      <formula>3210</formula>
    </cfRule>
    <cfRule type="cellIs" dxfId="921" priority="3298" operator="equal">
      <formula>111</formula>
    </cfRule>
  </conditionalFormatting>
  <conditionalFormatting sqref="F770:F774">
    <cfRule type="cellIs" dxfId="920" priority="3280" operator="equal">
      <formula>12</formula>
    </cfRule>
    <cfRule type="cellIs" dxfId="919" priority="3284" operator="equal">
      <formula>52</formula>
    </cfRule>
    <cfRule type="cellIs" dxfId="918" priority="3286" operator="equal">
      <formula>82</formula>
    </cfRule>
    <cfRule type="cellIs" dxfId="917" priority="3288" operator="equal">
      <formula>72</formula>
    </cfRule>
    <cfRule type="cellIs" dxfId="916" priority="3290" operator="equal">
      <formula>49</formula>
    </cfRule>
    <cfRule type="cellIs" dxfId="915" priority="3292" operator="equal">
      <formula>62</formula>
    </cfRule>
    <cfRule type="cellIs" dxfId="914" priority="3294" operator="equal">
      <formula>54</formula>
    </cfRule>
    <cfRule type="cellIs" dxfId="913" priority="3296" operator="equal">
      <formula>32</formula>
    </cfRule>
    <cfRule type="cellIs" dxfId="912" priority="3297" operator="equal">
      <formula>11</formula>
    </cfRule>
  </conditionalFormatting>
  <conditionalFormatting sqref="M776:M780">
    <cfRule type="cellIs" dxfId="911" priority="3273" operator="equal">
      <formula>0</formula>
    </cfRule>
  </conditionalFormatting>
  <conditionalFormatting sqref="K776:K780">
    <cfRule type="cellIs" dxfId="910" priority="3278" operator="equal">
      <formula>0</formula>
    </cfRule>
  </conditionalFormatting>
  <conditionalFormatting sqref="H776:H780">
    <cfRule type="cellIs" dxfId="909" priority="3277" operator="equal">
      <formula>"x"</formula>
    </cfRule>
  </conditionalFormatting>
  <conditionalFormatting sqref="H776:H780">
    <cfRule type="cellIs" dxfId="908" priority="3275" operator="equal">
      <formula>"x"</formula>
    </cfRule>
    <cfRule type="cellIs" dxfId="907" priority="3276" operator="greaterThan">
      <formula>1753</formula>
    </cfRule>
  </conditionalFormatting>
  <conditionalFormatting sqref="L776:L780">
    <cfRule type="cellIs" dxfId="906" priority="3274" operator="equal">
      <formula>0</formula>
    </cfRule>
  </conditionalFormatting>
  <conditionalFormatting sqref="N776:N780">
    <cfRule type="cellIs" dxfId="905" priority="3253" operator="between">
      <formula>121</formula>
      <formula>129</formula>
    </cfRule>
    <cfRule type="cellIs" dxfId="904" priority="3255" operator="equal">
      <formula>527</formula>
    </cfRule>
    <cfRule type="cellIs" dxfId="903" priority="3256" operator="equal">
      <formula>5212</formula>
    </cfRule>
    <cfRule type="cellIs" dxfId="902" priority="3257" operator="equal">
      <formula>526</formula>
    </cfRule>
    <cfRule type="cellIs" dxfId="901" priority="3259" operator="equal">
      <formula>8210</formula>
    </cfRule>
    <cfRule type="cellIs" dxfId="900" priority="3261" operator="equal">
      <formula>7210</formula>
    </cfRule>
    <cfRule type="cellIs" dxfId="899" priority="3263" operator="equal">
      <formula>4910</formula>
    </cfRule>
    <cfRule type="cellIs" dxfId="898" priority="3265" operator="equal">
      <formula>6210</formula>
    </cfRule>
    <cfRule type="cellIs" dxfId="897" priority="3267" operator="equal">
      <formula>5410</formula>
    </cfRule>
    <cfRule type="cellIs" dxfId="896" priority="3269" operator="equal">
      <formula>3210</formula>
    </cfRule>
    <cfRule type="cellIs" dxfId="895" priority="3272" operator="equal">
      <formula>111</formula>
    </cfRule>
  </conditionalFormatting>
  <conditionalFormatting sqref="F776:F780">
    <cfRule type="cellIs" dxfId="894" priority="3254" operator="equal">
      <formula>12</formula>
    </cfRule>
    <cfRule type="cellIs" dxfId="893" priority="3258" operator="equal">
      <formula>52</formula>
    </cfRule>
    <cfRule type="cellIs" dxfId="892" priority="3260" operator="equal">
      <formula>82</formula>
    </cfRule>
    <cfRule type="cellIs" dxfId="891" priority="3262" operator="equal">
      <formula>72</formula>
    </cfRule>
    <cfRule type="cellIs" dxfId="890" priority="3264" operator="equal">
      <formula>49</formula>
    </cfRule>
    <cfRule type="cellIs" dxfId="889" priority="3266" operator="equal">
      <formula>62</formula>
    </cfRule>
    <cfRule type="cellIs" dxfId="888" priority="3268" operator="equal">
      <formula>54</formula>
    </cfRule>
    <cfRule type="cellIs" dxfId="887" priority="3270" operator="equal">
      <formula>32</formula>
    </cfRule>
    <cfRule type="cellIs" dxfId="886" priority="3271" operator="equal">
      <formula>11</formula>
    </cfRule>
  </conditionalFormatting>
  <conditionalFormatting sqref="M782:M786">
    <cfRule type="cellIs" dxfId="885" priority="3247" operator="equal">
      <formula>0</formula>
    </cfRule>
  </conditionalFormatting>
  <conditionalFormatting sqref="K782:K786">
    <cfRule type="cellIs" dxfId="884" priority="3252" operator="equal">
      <formula>0</formula>
    </cfRule>
  </conditionalFormatting>
  <conditionalFormatting sqref="H782:H786">
    <cfRule type="cellIs" dxfId="883" priority="3251" operator="equal">
      <formula>"x"</formula>
    </cfRule>
  </conditionalFormatting>
  <conditionalFormatting sqref="H782:H786">
    <cfRule type="cellIs" dxfId="882" priority="3249" operator="equal">
      <formula>"x"</formula>
    </cfRule>
    <cfRule type="cellIs" dxfId="881" priority="3250" operator="greaterThan">
      <formula>1753</formula>
    </cfRule>
  </conditionalFormatting>
  <conditionalFormatting sqref="L782:L786">
    <cfRule type="cellIs" dxfId="880" priority="3248" operator="equal">
      <formula>0</formula>
    </cfRule>
  </conditionalFormatting>
  <conditionalFormatting sqref="N782:N786">
    <cfRule type="cellIs" dxfId="879" priority="3227" operator="between">
      <formula>121</formula>
      <formula>129</formula>
    </cfRule>
    <cfRule type="cellIs" dxfId="878" priority="3229" operator="equal">
      <formula>527</formula>
    </cfRule>
    <cfRule type="cellIs" dxfId="877" priority="3230" operator="equal">
      <formula>5212</formula>
    </cfRule>
    <cfRule type="cellIs" dxfId="876" priority="3231" operator="equal">
      <formula>526</formula>
    </cfRule>
    <cfRule type="cellIs" dxfId="875" priority="3233" operator="equal">
      <formula>8210</formula>
    </cfRule>
    <cfRule type="cellIs" dxfId="874" priority="3235" operator="equal">
      <formula>7210</formula>
    </cfRule>
    <cfRule type="cellIs" dxfId="873" priority="3237" operator="equal">
      <formula>4910</formula>
    </cfRule>
    <cfRule type="cellIs" dxfId="872" priority="3239" operator="equal">
      <formula>6210</formula>
    </cfRule>
    <cfRule type="cellIs" dxfId="871" priority="3241" operator="equal">
      <formula>5410</formula>
    </cfRule>
    <cfRule type="cellIs" dxfId="870" priority="3243" operator="equal">
      <formula>3210</formula>
    </cfRule>
    <cfRule type="cellIs" dxfId="869" priority="3246" operator="equal">
      <formula>111</formula>
    </cfRule>
  </conditionalFormatting>
  <conditionalFormatting sqref="F782:F786">
    <cfRule type="cellIs" dxfId="868" priority="3228" operator="equal">
      <formula>12</formula>
    </cfRule>
    <cfRule type="cellIs" dxfId="867" priority="3232" operator="equal">
      <formula>52</formula>
    </cfRule>
    <cfRule type="cellIs" dxfId="866" priority="3234" operator="equal">
      <formula>82</formula>
    </cfRule>
    <cfRule type="cellIs" dxfId="865" priority="3236" operator="equal">
      <formula>72</formula>
    </cfRule>
    <cfRule type="cellIs" dxfId="864" priority="3238" operator="equal">
      <formula>49</formula>
    </cfRule>
    <cfRule type="cellIs" dxfId="863" priority="3240" operator="equal">
      <formula>62</formula>
    </cfRule>
    <cfRule type="cellIs" dxfId="862" priority="3242" operator="equal">
      <formula>54</formula>
    </cfRule>
    <cfRule type="cellIs" dxfId="861" priority="3244" operator="equal">
      <formula>32</formula>
    </cfRule>
    <cfRule type="cellIs" dxfId="860" priority="3245" operator="equal">
      <formula>11</formula>
    </cfRule>
  </conditionalFormatting>
  <conditionalFormatting sqref="M788:M792">
    <cfRule type="cellIs" dxfId="859" priority="3221" operator="equal">
      <formula>0</formula>
    </cfRule>
  </conditionalFormatting>
  <conditionalFormatting sqref="K788:K792">
    <cfRule type="cellIs" dxfId="858" priority="3226" operator="equal">
      <formula>0</formula>
    </cfRule>
  </conditionalFormatting>
  <conditionalFormatting sqref="H788:H792">
    <cfRule type="cellIs" dxfId="857" priority="3225" operator="equal">
      <formula>"x"</formula>
    </cfRule>
  </conditionalFormatting>
  <conditionalFormatting sqref="H788:H792">
    <cfRule type="cellIs" dxfId="856" priority="3223" operator="equal">
      <formula>"x"</formula>
    </cfRule>
    <cfRule type="cellIs" dxfId="855" priority="3224" operator="greaterThan">
      <formula>1753</formula>
    </cfRule>
  </conditionalFormatting>
  <conditionalFormatting sqref="L788:L792">
    <cfRule type="cellIs" dxfId="854" priority="3222" operator="equal">
      <formula>0</formula>
    </cfRule>
  </conditionalFormatting>
  <conditionalFormatting sqref="N788:N792">
    <cfRule type="cellIs" dxfId="853" priority="3201" operator="between">
      <formula>121</formula>
      <formula>129</formula>
    </cfRule>
    <cfRule type="cellIs" dxfId="852" priority="3203" operator="equal">
      <formula>527</formula>
    </cfRule>
    <cfRule type="cellIs" dxfId="851" priority="3204" operator="equal">
      <formula>5212</formula>
    </cfRule>
    <cfRule type="cellIs" dxfId="850" priority="3205" operator="equal">
      <formula>526</formula>
    </cfRule>
    <cfRule type="cellIs" dxfId="849" priority="3207" operator="equal">
      <formula>8210</formula>
    </cfRule>
    <cfRule type="cellIs" dxfId="848" priority="3209" operator="equal">
      <formula>7210</formula>
    </cfRule>
    <cfRule type="cellIs" dxfId="847" priority="3211" operator="equal">
      <formula>4910</formula>
    </cfRule>
    <cfRule type="cellIs" dxfId="846" priority="3213" operator="equal">
      <formula>6210</formula>
    </cfRule>
    <cfRule type="cellIs" dxfId="845" priority="3215" operator="equal">
      <formula>5410</formula>
    </cfRule>
    <cfRule type="cellIs" dxfId="844" priority="3217" operator="equal">
      <formula>3210</formula>
    </cfRule>
    <cfRule type="cellIs" dxfId="843" priority="3220" operator="equal">
      <formula>111</formula>
    </cfRule>
  </conditionalFormatting>
  <conditionalFormatting sqref="F788:F792">
    <cfRule type="cellIs" dxfId="842" priority="3202" operator="equal">
      <formula>12</formula>
    </cfRule>
    <cfRule type="cellIs" dxfId="841" priority="3206" operator="equal">
      <formula>52</formula>
    </cfRule>
    <cfRule type="cellIs" dxfId="840" priority="3208" operator="equal">
      <formula>82</formula>
    </cfRule>
    <cfRule type="cellIs" dxfId="839" priority="3210" operator="equal">
      <formula>72</formula>
    </cfRule>
    <cfRule type="cellIs" dxfId="838" priority="3212" operator="equal">
      <formula>49</formula>
    </cfRule>
    <cfRule type="cellIs" dxfId="837" priority="3214" operator="equal">
      <formula>62</formula>
    </cfRule>
    <cfRule type="cellIs" dxfId="836" priority="3216" operator="equal">
      <formula>54</formula>
    </cfRule>
    <cfRule type="cellIs" dxfId="835" priority="3218" operator="equal">
      <formula>32</formula>
    </cfRule>
    <cfRule type="cellIs" dxfId="834" priority="3219" operator="equal">
      <formula>11</formula>
    </cfRule>
  </conditionalFormatting>
  <conditionalFormatting sqref="M796:M800">
    <cfRule type="cellIs" dxfId="833" priority="3195" operator="equal">
      <formula>0</formula>
    </cfRule>
  </conditionalFormatting>
  <conditionalFormatting sqref="K796:K800">
    <cfRule type="cellIs" dxfId="832" priority="3200" operator="equal">
      <formula>0</formula>
    </cfRule>
  </conditionalFormatting>
  <conditionalFormatting sqref="H796:H800">
    <cfRule type="cellIs" dxfId="831" priority="3199" operator="equal">
      <formula>"x"</formula>
    </cfRule>
  </conditionalFormatting>
  <conditionalFormatting sqref="H796:H800">
    <cfRule type="cellIs" dxfId="830" priority="3197" operator="equal">
      <formula>"x"</formula>
    </cfRule>
    <cfRule type="cellIs" dxfId="829" priority="3198" operator="greaterThan">
      <formula>1753</formula>
    </cfRule>
  </conditionalFormatting>
  <conditionalFormatting sqref="L796:L800">
    <cfRule type="cellIs" dxfId="828" priority="3196" operator="equal">
      <formula>0</formula>
    </cfRule>
  </conditionalFormatting>
  <conditionalFormatting sqref="N796:N800">
    <cfRule type="cellIs" dxfId="827" priority="3175" operator="between">
      <formula>121</formula>
      <formula>129</formula>
    </cfRule>
    <cfRule type="cellIs" dxfId="826" priority="3177" operator="equal">
      <formula>527</formula>
    </cfRule>
    <cfRule type="cellIs" dxfId="825" priority="3178" operator="equal">
      <formula>5212</formula>
    </cfRule>
    <cfRule type="cellIs" dxfId="824" priority="3179" operator="equal">
      <formula>526</formula>
    </cfRule>
    <cfRule type="cellIs" dxfId="823" priority="3181" operator="equal">
      <formula>8210</formula>
    </cfRule>
    <cfRule type="cellIs" dxfId="822" priority="3183" operator="equal">
      <formula>7210</formula>
    </cfRule>
    <cfRule type="cellIs" dxfId="821" priority="3185" operator="equal">
      <formula>4910</formula>
    </cfRule>
    <cfRule type="cellIs" dxfId="820" priority="3187" operator="equal">
      <formula>6210</formula>
    </cfRule>
    <cfRule type="cellIs" dxfId="819" priority="3189" operator="equal">
      <formula>5410</formula>
    </cfRule>
    <cfRule type="cellIs" dxfId="818" priority="3191" operator="equal">
      <formula>3210</formula>
    </cfRule>
    <cfRule type="cellIs" dxfId="817" priority="3194" operator="equal">
      <formula>111</formula>
    </cfRule>
  </conditionalFormatting>
  <conditionalFormatting sqref="F796:F800">
    <cfRule type="cellIs" dxfId="816" priority="3176" operator="equal">
      <formula>12</formula>
    </cfRule>
    <cfRule type="cellIs" dxfId="815" priority="3180" operator="equal">
      <formula>52</formula>
    </cfRule>
    <cfRule type="cellIs" dxfId="814" priority="3182" operator="equal">
      <formula>82</formula>
    </cfRule>
    <cfRule type="cellIs" dxfId="813" priority="3184" operator="equal">
      <formula>72</formula>
    </cfRule>
    <cfRule type="cellIs" dxfId="812" priority="3186" operator="equal">
      <formula>49</formula>
    </cfRule>
    <cfRule type="cellIs" dxfId="811" priority="3188" operator="equal">
      <formula>62</formula>
    </cfRule>
    <cfRule type="cellIs" dxfId="810" priority="3190" operator="equal">
      <formula>54</formula>
    </cfRule>
    <cfRule type="cellIs" dxfId="809" priority="3192" operator="equal">
      <formula>32</formula>
    </cfRule>
    <cfRule type="cellIs" dxfId="808" priority="3193" operator="equal">
      <formula>11</formula>
    </cfRule>
  </conditionalFormatting>
  <conditionalFormatting sqref="M804:M808">
    <cfRule type="cellIs" dxfId="807" priority="3169" operator="equal">
      <formula>0</formula>
    </cfRule>
  </conditionalFormatting>
  <conditionalFormatting sqref="K804:K808">
    <cfRule type="cellIs" dxfId="806" priority="3174" operator="equal">
      <formula>0</formula>
    </cfRule>
  </conditionalFormatting>
  <conditionalFormatting sqref="H804:H808">
    <cfRule type="cellIs" dxfId="805" priority="3173" operator="equal">
      <formula>"x"</formula>
    </cfRule>
  </conditionalFormatting>
  <conditionalFormatting sqref="H804:H808">
    <cfRule type="cellIs" dxfId="804" priority="3171" operator="equal">
      <formula>"x"</formula>
    </cfRule>
    <cfRule type="cellIs" dxfId="803" priority="3172" operator="greaterThan">
      <formula>1753</formula>
    </cfRule>
  </conditionalFormatting>
  <conditionalFormatting sqref="L804:L808">
    <cfRule type="cellIs" dxfId="802" priority="3170" operator="equal">
      <formula>0</formula>
    </cfRule>
  </conditionalFormatting>
  <conditionalFormatting sqref="N804:N808">
    <cfRule type="cellIs" dxfId="801" priority="3149" operator="between">
      <formula>121</formula>
      <formula>129</formula>
    </cfRule>
    <cfRule type="cellIs" dxfId="800" priority="3151" operator="equal">
      <formula>527</formula>
    </cfRule>
    <cfRule type="cellIs" dxfId="799" priority="3152" operator="equal">
      <formula>5212</formula>
    </cfRule>
    <cfRule type="cellIs" dxfId="798" priority="3153" operator="equal">
      <formula>526</formula>
    </cfRule>
    <cfRule type="cellIs" dxfId="797" priority="3155" operator="equal">
      <formula>8210</formula>
    </cfRule>
    <cfRule type="cellIs" dxfId="796" priority="3157" operator="equal">
      <formula>7210</formula>
    </cfRule>
    <cfRule type="cellIs" dxfId="795" priority="3159" operator="equal">
      <formula>4910</formula>
    </cfRule>
    <cfRule type="cellIs" dxfId="794" priority="3161" operator="equal">
      <formula>6210</formula>
    </cfRule>
    <cfRule type="cellIs" dxfId="793" priority="3163" operator="equal">
      <formula>5410</formula>
    </cfRule>
    <cfRule type="cellIs" dxfId="792" priority="3165" operator="equal">
      <formula>3210</formula>
    </cfRule>
    <cfRule type="cellIs" dxfId="791" priority="3168" operator="equal">
      <formula>111</formula>
    </cfRule>
  </conditionalFormatting>
  <conditionalFormatting sqref="F804:F808">
    <cfRule type="cellIs" dxfId="790" priority="3150" operator="equal">
      <formula>12</formula>
    </cfRule>
    <cfRule type="cellIs" dxfId="789" priority="3154" operator="equal">
      <formula>52</formula>
    </cfRule>
    <cfRule type="cellIs" dxfId="788" priority="3156" operator="equal">
      <formula>82</formula>
    </cfRule>
    <cfRule type="cellIs" dxfId="787" priority="3158" operator="equal">
      <formula>72</formula>
    </cfRule>
    <cfRule type="cellIs" dxfId="786" priority="3160" operator="equal">
      <formula>49</formula>
    </cfRule>
    <cfRule type="cellIs" dxfId="785" priority="3162" operator="equal">
      <formula>62</formula>
    </cfRule>
    <cfRule type="cellIs" dxfId="784" priority="3164" operator="equal">
      <formula>54</formula>
    </cfRule>
    <cfRule type="cellIs" dxfId="783" priority="3166" operator="equal">
      <formula>32</formula>
    </cfRule>
    <cfRule type="cellIs" dxfId="782" priority="3167" operator="equal">
      <formula>11</formula>
    </cfRule>
  </conditionalFormatting>
  <conditionalFormatting sqref="M810:M814">
    <cfRule type="cellIs" dxfId="781" priority="3143" operator="equal">
      <formula>0</formula>
    </cfRule>
  </conditionalFormatting>
  <conditionalFormatting sqref="K810:K814">
    <cfRule type="cellIs" dxfId="780" priority="3148" operator="equal">
      <formula>0</formula>
    </cfRule>
  </conditionalFormatting>
  <conditionalFormatting sqref="H810:H814">
    <cfRule type="cellIs" dxfId="779" priority="3147" operator="equal">
      <formula>"x"</formula>
    </cfRule>
  </conditionalFormatting>
  <conditionalFormatting sqref="H810:H814">
    <cfRule type="cellIs" dxfId="778" priority="3145" operator="equal">
      <formula>"x"</formula>
    </cfRule>
    <cfRule type="cellIs" dxfId="777" priority="3146" operator="greaterThan">
      <formula>1753</formula>
    </cfRule>
  </conditionalFormatting>
  <conditionalFormatting sqref="L810:L814">
    <cfRule type="cellIs" dxfId="776" priority="3144" operator="equal">
      <formula>0</formula>
    </cfRule>
  </conditionalFormatting>
  <conditionalFormatting sqref="N810:N814">
    <cfRule type="cellIs" dxfId="775" priority="3123" operator="between">
      <formula>121</formula>
      <formula>129</formula>
    </cfRule>
    <cfRule type="cellIs" dxfId="774" priority="3125" operator="equal">
      <formula>527</formula>
    </cfRule>
    <cfRule type="cellIs" dxfId="773" priority="3126" operator="equal">
      <formula>5212</formula>
    </cfRule>
    <cfRule type="cellIs" dxfId="772" priority="3127" operator="equal">
      <formula>526</formula>
    </cfRule>
    <cfRule type="cellIs" dxfId="771" priority="3129" operator="equal">
      <formula>8210</formula>
    </cfRule>
    <cfRule type="cellIs" dxfId="770" priority="3131" operator="equal">
      <formula>7210</formula>
    </cfRule>
    <cfRule type="cellIs" dxfId="769" priority="3133" operator="equal">
      <formula>4910</formula>
    </cfRule>
    <cfRule type="cellIs" dxfId="768" priority="3135" operator="equal">
      <formula>6210</formula>
    </cfRule>
    <cfRule type="cellIs" dxfId="767" priority="3137" operator="equal">
      <formula>5410</formula>
    </cfRule>
    <cfRule type="cellIs" dxfId="766" priority="3139" operator="equal">
      <formula>3210</formula>
    </cfRule>
    <cfRule type="cellIs" dxfId="765" priority="3142" operator="equal">
      <formula>111</formula>
    </cfRule>
  </conditionalFormatting>
  <conditionalFormatting sqref="F810:F814">
    <cfRule type="cellIs" dxfId="764" priority="3124" operator="equal">
      <formula>12</formula>
    </cfRule>
    <cfRule type="cellIs" dxfId="763" priority="3128" operator="equal">
      <formula>52</formula>
    </cfRule>
    <cfRule type="cellIs" dxfId="762" priority="3130" operator="equal">
      <formula>82</formula>
    </cfRule>
    <cfRule type="cellIs" dxfId="761" priority="3132" operator="equal">
      <formula>72</formula>
    </cfRule>
    <cfRule type="cellIs" dxfId="760" priority="3134" operator="equal">
      <formula>49</formula>
    </cfRule>
    <cfRule type="cellIs" dxfId="759" priority="3136" operator="equal">
      <formula>62</formula>
    </cfRule>
    <cfRule type="cellIs" dxfId="758" priority="3138" operator="equal">
      <formula>54</formula>
    </cfRule>
    <cfRule type="cellIs" dxfId="757" priority="3140" operator="equal">
      <formula>32</formula>
    </cfRule>
    <cfRule type="cellIs" dxfId="756" priority="3141" operator="equal">
      <formula>11</formula>
    </cfRule>
  </conditionalFormatting>
  <conditionalFormatting sqref="M817:M821">
    <cfRule type="cellIs" dxfId="755" priority="3117" operator="equal">
      <formula>0</formula>
    </cfRule>
  </conditionalFormatting>
  <conditionalFormatting sqref="K817:K821">
    <cfRule type="cellIs" dxfId="754" priority="3122" operator="equal">
      <formula>0</formula>
    </cfRule>
  </conditionalFormatting>
  <conditionalFormatting sqref="H817:H821">
    <cfRule type="cellIs" dxfId="753" priority="3121" operator="equal">
      <formula>"x"</formula>
    </cfRule>
  </conditionalFormatting>
  <conditionalFormatting sqref="H817:H821">
    <cfRule type="cellIs" dxfId="752" priority="3119" operator="equal">
      <formula>"x"</formula>
    </cfRule>
    <cfRule type="cellIs" dxfId="751" priority="3120" operator="greaterThan">
      <formula>1753</formula>
    </cfRule>
  </conditionalFormatting>
  <conditionalFormatting sqref="L817:L821">
    <cfRule type="cellIs" dxfId="750" priority="3118" operator="equal">
      <formula>0</formula>
    </cfRule>
  </conditionalFormatting>
  <conditionalFormatting sqref="N817:N821">
    <cfRule type="cellIs" dxfId="749" priority="3097" operator="between">
      <formula>121</formula>
      <formula>129</formula>
    </cfRule>
    <cfRule type="cellIs" dxfId="748" priority="3099" operator="equal">
      <formula>527</formula>
    </cfRule>
    <cfRule type="cellIs" dxfId="747" priority="3100" operator="equal">
      <formula>5212</formula>
    </cfRule>
    <cfRule type="cellIs" dxfId="746" priority="3101" operator="equal">
      <formula>526</formula>
    </cfRule>
    <cfRule type="cellIs" dxfId="745" priority="3103" operator="equal">
      <formula>8210</formula>
    </cfRule>
    <cfRule type="cellIs" dxfId="744" priority="3105" operator="equal">
      <formula>7210</formula>
    </cfRule>
    <cfRule type="cellIs" dxfId="743" priority="3107" operator="equal">
      <formula>4910</formula>
    </cfRule>
    <cfRule type="cellIs" dxfId="742" priority="3109" operator="equal">
      <formula>6210</formula>
    </cfRule>
    <cfRule type="cellIs" dxfId="741" priority="3111" operator="equal">
      <formula>5410</formula>
    </cfRule>
    <cfRule type="cellIs" dxfId="740" priority="3113" operator="equal">
      <formula>3210</formula>
    </cfRule>
    <cfRule type="cellIs" dxfId="739" priority="3116" operator="equal">
      <formula>111</formula>
    </cfRule>
  </conditionalFormatting>
  <conditionalFormatting sqref="F817:F821">
    <cfRule type="cellIs" dxfId="738" priority="3098" operator="equal">
      <formula>12</formula>
    </cfRule>
    <cfRule type="cellIs" dxfId="737" priority="3102" operator="equal">
      <formula>52</formula>
    </cfRule>
    <cfRule type="cellIs" dxfId="736" priority="3104" operator="equal">
      <formula>82</formula>
    </cfRule>
    <cfRule type="cellIs" dxfId="735" priority="3106" operator="equal">
      <formula>72</formula>
    </cfRule>
    <cfRule type="cellIs" dxfId="734" priority="3108" operator="equal">
      <formula>49</formula>
    </cfRule>
    <cfRule type="cellIs" dxfId="733" priority="3110" operator="equal">
      <formula>62</formula>
    </cfRule>
    <cfRule type="cellIs" dxfId="732" priority="3112" operator="equal">
      <formula>54</formula>
    </cfRule>
    <cfRule type="cellIs" dxfId="731" priority="3114" operator="equal">
      <formula>32</formula>
    </cfRule>
    <cfRule type="cellIs" dxfId="730" priority="3115" operator="equal">
      <formula>11</formula>
    </cfRule>
  </conditionalFormatting>
  <conditionalFormatting sqref="M823:M827">
    <cfRule type="cellIs" dxfId="729" priority="3091" operator="equal">
      <formula>0</formula>
    </cfRule>
  </conditionalFormatting>
  <conditionalFormatting sqref="K823:K827">
    <cfRule type="cellIs" dxfId="728" priority="3096" operator="equal">
      <formula>0</formula>
    </cfRule>
  </conditionalFormatting>
  <conditionalFormatting sqref="H823:H827">
    <cfRule type="cellIs" dxfId="727" priority="3095" operator="equal">
      <formula>"x"</formula>
    </cfRule>
  </conditionalFormatting>
  <conditionalFormatting sqref="H823:H827">
    <cfRule type="cellIs" dxfId="726" priority="3093" operator="equal">
      <formula>"x"</formula>
    </cfRule>
    <cfRule type="cellIs" dxfId="725" priority="3094" operator="greaterThan">
      <formula>1753</formula>
    </cfRule>
  </conditionalFormatting>
  <conditionalFormatting sqref="L823:L827">
    <cfRule type="cellIs" dxfId="724" priority="3092" operator="equal">
      <formula>0</formula>
    </cfRule>
  </conditionalFormatting>
  <conditionalFormatting sqref="N823:N827">
    <cfRule type="cellIs" dxfId="723" priority="3071" operator="between">
      <formula>121</formula>
      <formula>129</formula>
    </cfRule>
    <cfRule type="cellIs" dxfId="722" priority="3073" operator="equal">
      <formula>527</formula>
    </cfRule>
    <cfRule type="cellIs" dxfId="721" priority="3074" operator="equal">
      <formula>5212</formula>
    </cfRule>
    <cfRule type="cellIs" dxfId="720" priority="3075" operator="equal">
      <formula>526</formula>
    </cfRule>
    <cfRule type="cellIs" dxfId="719" priority="3077" operator="equal">
      <formula>8210</formula>
    </cfRule>
    <cfRule type="cellIs" dxfId="718" priority="3079" operator="equal">
      <formula>7210</formula>
    </cfRule>
    <cfRule type="cellIs" dxfId="717" priority="3081" operator="equal">
      <formula>4910</formula>
    </cfRule>
    <cfRule type="cellIs" dxfId="716" priority="3083" operator="equal">
      <formula>6210</formula>
    </cfRule>
    <cfRule type="cellIs" dxfId="715" priority="3085" operator="equal">
      <formula>5410</formula>
    </cfRule>
    <cfRule type="cellIs" dxfId="714" priority="3087" operator="equal">
      <formula>3210</formula>
    </cfRule>
    <cfRule type="cellIs" dxfId="713" priority="3090" operator="equal">
      <formula>111</formula>
    </cfRule>
  </conditionalFormatting>
  <conditionalFormatting sqref="F823:F827">
    <cfRule type="cellIs" dxfId="712" priority="3072" operator="equal">
      <formula>12</formula>
    </cfRule>
    <cfRule type="cellIs" dxfId="711" priority="3076" operator="equal">
      <formula>52</formula>
    </cfRule>
    <cfRule type="cellIs" dxfId="710" priority="3078" operator="equal">
      <formula>82</formula>
    </cfRule>
    <cfRule type="cellIs" dxfId="709" priority="3080" operator="equal">
      <formula>72</formula>
    </cfRule>
    <cfRule type="cellIs" dxfId="708" priority="3082" operator="equal">
      <formula>49</formula>
    </cfRule>
    <cfRule type="cellIs" dxfId="707" priority="3084" operator="equal">
      <formula>62</formula>
    </cfRule>
    <cfRule type="cellIs" dxfId="706" priority="3086" operator="equal">
      <formula>54</formula>
    </cfRule>
    <cfRule type="cellIs" dxfId="705" priority="3088" operator="equal">
      <formula>32</formula>
    </cfRule>
    <cfRule type="cellIs" dxfId="704" priority="3089" operator="equal">
      <formula>11</formula>
    </cfRule>
  </conditionalFormatting>
  <conditionalFormatting sqref="M830:M834">
    <cfRule type="cellIs" dxfId="703" priority="3065" operator="equal">
      <formula>0</formula>
    </cfRule>
  </conditionalFormatting>
  <conditionalFormatting sqref="K830:K834">
    <cfRule type="cellIs" dxfId="702" priority="3070" operator="equal">
      <formula>0</formula>
    </cfRule>
  </conditionalFormatting>
  <conditionalFormatting sqref="H830:H834">
    <cfRule type="cellIs" dxfId="701" priority="3069" operator="equal">
      <formula>"x"</formula>
    </cfRule>
  </conditionalFormatting>
  <conditionalFormatting sqref="H830:H834">
    <cfRule type="cellIs" dxfId="700" priority="3067" operator="equal">
      <formula>"x"</formula>
    </cfRule>
    <cfRule type="cellIs" dxfId="699" priority="3068" operator="greaterThan">
      <formula>1753</formula>
    </cfRule>
  </conditionalFormatting>
  <conditionalFormatting sqref="L830:L834">
    <cfRule type="cellIs" dxfId="698" priority="3066" operator="equal">
      <formula>0</formula>
    </cfRule>
  </conditionalFormatting>
  <conditionalFormatting sqref="N830:N834">
    <cfRule type="cellIs" dxfId="697" priority="3045" operator="between">
      <formula>121</formula>
      <formula>129</formula>
    </cfRule>
    <cfRule type="cellIs" dxfId="696" priority="3047" operator="equal">
      <formula>527</formula>
    </cfRule>
    <cfRule type="cellIs" dxfId="695" priority="3048" operator="equal">
      <formula>5212</formula>
    </cfRule>
    <cfRule type="cellIs" dxfId="694" priority="3049" operator="equal">
      <formula>526</formula>
    </cfRule>
    <cfRule type="cellIs" dxfId="693" priority="3051" operator="equal">
      <formula>8210</formula>
    </cfRule>
    <cfRule type="cellIs" dxfId="692" priority="3053" operator="equal">
      <formula>7210</formula>
    </cfRule>
    <cfRule type="cellIs" dxfId="691" priority="3055" operator="equal">
      <formula>4910</formula>
    </cfRule>
    <cfRule type="cellIs" dxfId="690" priority="3057" operator="equal">
      <formula>6210</formula>
    </cfRule>
    <cfRule type="cellIs" dxfId="689" priority="3059" operator="equal">
      <formula>5410</formula>
    </cfRule>
    <cfRule type="cellIs" dxfId="688" priority="3061" operator="equal">
      <formula>3210</formula>
    </cfRule>
    <cfRule type="cellIs" dxfId="687" priority="3064" operator="equal">
      <formula>111</formula>
    </cfRule>
  </conditionalFormatting>
  <conditionalFormatting sqref="F830:F834">
    <cfRule type="cellIs" dxfId="686" priority="3046" operator="equal">
      <formula>12</formula>
    </cfRule>
    <cfRule type="cellIs" dxfId="685" priority="3050" operator="equal">
      <formula>52</formula>
    </cfRule>
    <cfRule type="cellIs" dxfId="684" priority="3052" operator="equal">
      <formula>82</formula>
    </cfRule>
    <cfRule type="cellIs" dxfId="683" priority="3054" operator="equal">
      <formula>72</formula>
    </cfRule>
    <cfRule type="cellIs" dxfId="682" priority="3056" operator="equal">
      <formula>49</formula>
    </cfRule>
    <cfRule type="cellIs" dxfId="681" priority="3058" operator="equal">
      <formula>62</formula>
    </cfRule>
    <cfRule type="cellIs" dxfId="680" priority="3060" operator="equal">
      <formula>54</formula>
    </cfRule>
    <cfRule type="cellIs" dxfId="679" priority="3062" operator="equal">
      <formula>32</formula>
    </cfRule>
    <cfRule type="cellIs" dxfId="678" priority="3063" operator="equal">
      <formula>11</formula>
    </cfRule>
  </conditionalFormatting>
  <conditionalFormatting sqref="M836:M840">
    <cfRule type="cellIs" dxfId="677" priority="3039" operator="equal">
      <formula>0</formula>
    </cfRule>
  </conditionalFormatting>
  <conditionalFormatting sqref="K836:K840">
    <cfRule type="cellIs" dxfId="676" priority="3044" operator="equal">
      <formula>0</formula>
    </cfRule>
  </conditionalFormatting>
  <conditionalFormatting sqref="H836:H840">
    <cfRule type="cellIs" dxfId="675" priority="3043" operator="equal">
      <formula>"x"</formula>
    </cfRule>
  </conditionalFormatting>
  <conditionalFormatting sqref="H836:H840">
    <cfRule type="cellIs" dxfId="674" priority="3041" operator="equal">
      <formula>"x"</formula>
    </cfRule>
    <cfRule type="cellIs" dxfId="673" priority="3042" operator="greaterThan">
      <formula>1753</formula>
    </cfRule>
  </conditionalFormatting>
  <conditionalFormatting sqref="L836:L840">
    <cfRule type="cellIs" dxfId="672" priority="3040" operator="equal">
      <formula>0</formula>
    </cfRule>
  </conditionalFormatting>
  <conditionalFormatting sqref="N836:N840">
    <cfRule type="cellIs" dxfId="671" priority="3019" operator="between">
      <formula>121</formula>
      <formula>129</formula>
    </cfRule>
    <cfRule type="cellIs" dxfId="670" priority="3021" operator="equal">
      <formula>527</formula>
    </cfRule>
    <cfRule type="cellIs" dxfId="669" priority="3022" operator="equal">
      <formula>5212</formula>
    </cfRule>
    <cfRule type="cellIs" dxfId="668" priority="3023" operator="equal">
      <formula>526</formula>
    </cfRule>
    <cfRule type="cellIs" dxfId="667" priority="3025" operator="equal">
      <formula>8210</formula>
    </cfRule>
    <cfRule type="cellIs" dxfId="666" priority="3027" operator="equal">
      <formula>7210</formula>
    </cfRule>
    <cfRule type="cellIs" dxfId="665" priority="3029" operator="equal">
      <formula>4910</formula>
    </cfRule>
    <cfRule type="cellIs" dxfId="664" priority="3031" operator="equal">
      <formula>6210</formula>
    </cfRule>
    <cfRule type="cellIs" dxfId="663" priority="3033" operator="equal">
      <formula>5410</formula>
    </cfRule>
    <cfRule type="cellIs" dxfId="662" priority="3035" operator="equal">
      <formula>3210</formula>
    </cfRule>
    <cfRule type="cellIs" dxfId="661" priority="3038" operator="equal">
      <formula>111</formula>
    </cfRule>
  </conditionalFormatting>
  <conditionalFormatting sqref="F836:F840">
    <cfRule type="cellIs" dxfId="660" priority="3020" operator="equal">
      <formula>12</formula>
    </cfRule>
    <cfRule type="cellIs" dxfId="659" priority="3024" operator="equal">
      <formula>52</formula>
    </cfRule>
    <cfRule type="cellIs" dxfId="658" priority="3026" operator="equal">
      <formula>82</formula>
    </cfRule>
    <cfRule type="cellIs" dxfId="657" priority="3028" operator="equal">
      <formula>72</formula>
    </cfRule>
    <cfRule type="cellIs" dxfId="656" priority="3030" operator="equal">
      <formula>49</formula>
    </cfRule>
    <cfRule type="cellIs" dxfId="655" priority="3032" operator="equal">
      <formula>62</formula>
    </cfRule>
    <cfRule type="cellIs" dxfId="654" priority="3034" operator="equal">
      <formula>54</formula>
    </cfRule>
    <cfRule type="cellIs" dxfId="653" priority="3036" operator="equal">
      <formula>32</formula>
    </cfRule>
    <cfRule type="cellIs" dxfId="652" priority="3037" operator="equal">
      <formula>11</formula>
    </cfRule>
  </conditionalFormatting>
  <conditionalFormatting sqref="M842:M846">
    <cfRule type="cellIs" dxfId="651" priority="3013" operator="equal">
      <formula>0</formula>
    </cfRule>
  </conditionalFormatting>
  <conditionalFormatting sqref="K842:K846">
    <cfRule type="cellIs" dxfId="650" priority="3018" operator="equal">
      <formula>0</formula>
    </cfRule>
  </conditionalFormatting>
  <conditionalFormatting sqref="H842:H846">
    <cfRule type="cellIs" dxfId="649" priority="3017" operator="equal">
      <formula>"x"</formula>
    </cfRule>
  </conditionalFormatting>
  <conditionalFormatting sqref="H842:H846">
    <cfRule type="cellIs" dxfId="648" priority="3015" operator="equal">
      <formula>"x"</formula>
    </cfRule>
    <cfRule type="cellIs" dxfId="647" priority="3016" operator="greaterThan">
      <formula>1753</formula>
    </cfRule>
  </conditionalFormatting>
  <conditionalFormatting sqref="L842:L846">
    <cfRule type="cellIs" dxfId="646" priority="3014" operator="equal">
      <formula>0</formula>
    </cfRule>
  </conditionalFormatting>
  <conditionalFormatting sqref="N842:N846">
    <cfRule type="cellIs" dxfId="645" priority="2993" operator="between">
      <formula>121</formula>
      <formula>129</formula>
    </cfRule>
    <cfRule type="cellIs" dxfId="644" priority="2995" operator="equal">
      <formula>527</formula>
    </cfRule>
    <cfRule type="cellIs" dxfId="643" priority="2996" operator="equal">
      <formula>5212</formula>
    </cfRule>
    <cfRule type="cellIs" dxfId="642" priority="2997" operator="equal">
      <formula>526</formula>
    </cfRule>
    <cfRule type="cellIs" dxfId="641" priority="2999" operator="equal">
      <formula>8210</formula>
    </cfRule>
    <cfRule type="cellIs" dxfId="640" priority="3001" operator="equal">
      <formula>7210</formula>
    </cfRule>
    <cfRule type="cellIs" dxfId="639" priority="3003" operator="equal">
      <formula>4910</formula>
    </cfRule>
    <cfRule type="cellIs" dxfId="638" priority="3005" operator="equal">
      <formula>6210</formula>
    </cfRule>
    <cfRule type="cellIs" dxfId="637" priority="3007" operator="equal">
      <formula>5410</formula>
    </cfRule>
    <cfRule type="cellIs" dxfId="636" priority="3009" operator="equal">
      <formula>3210</formula>
    </cfRule>
    <cfRule type="cellIs" dxfId="635" priority="3012" operator="equal">
      <formula>111</formula>
    </cfRule>
  </conditionalFormatting>
  <conditionalFormatting sqref="F842:F846">
    <cfRule type="cellIs" dxfId="634" priority="2994" operator="equal">
      <formula>12</formula>
    </cfRule>
    <cfRule type="cellIs" dxfId="633" priority="2998" operator="equal">
      <formula>52</formula>
    </cfRule>
    <cfRule type="cellIs" dxfId="632" priority="3000" operator="equal">
      <formula>82</formula>
    </cfRule>
    <cfRule type="cellIs" dxfId="631" priority="3002" operator="equal">
      <formula>72</formula>
    </cfRule>
    <cfRule type="cellIs" dxfId="630" priority="3004" operator="equal">
      <formula>49</formula>
    </cfRule>
    <cfRule type="cellIs" dxfId="629" priority="3006" operator="equal">
      <formula>62</formula>
    </cfRule>
    <cfRule type="cellIs" dxfId="628" priority="3008" operator="equal">
      <formula>54</formula>
    </cfRule>
    <cfRule type="cellIs" dxfId="627" priority="3010" operator="equal">
      <formula>32</formula>
    </cfRule>
    <cfRule type="cellIs" dxfId="626" priority="3011" operator="equal">
      <formula>11</formula>
    </cfRule>
  </conditionalFormatting>
  <conditionalFormatting sqref="M850:M854">
    <cfRule type="cellIs" dxfId="625" priority="2987" operator="equal">
      <formula>0</formula>
    </cfRule>
  </conditionalFormatting>
  <conditionalFormatting sqref="K850:K854">
    <cfRule type="cellIs" dxfId="624" priority="2992" operator="equal">
      <formula>0</formula>
    </cfRule>
  </conditionalFormatting>
  <conditionalFormatting sqref="H850:H854">
    <cfRule type="cellIs" dxfId="623" priority="2991" operator="equal">
      <formula>"x"</formula>
    </cfRule>
  </conditionalFormatting>
  <conditionalFormatting sqref="H850:H854">
    <cfRule type="cellIs" dxfId="622" priority="2989" operator="equal">
      <formula>"x"</formula>
    </cfRule>
    <cfRule type="cellIs" dxfId="621" priority="2990" operator="greaterThan">
      <formula>1753</formula>
    </cfRule>
  </conditionalFormatting>
  <conditionalFormatting sqref="L850:L854">
    <cfRule type="cellIs" dxfId="620" priority="2988" operator="equal">
      <formula>0</formula>
    </cfRule>
  </conditionalFormatting>
  <conditionalFormatting sqref="N850:N854">
    <cfRule type="cellIs" dxfId="619" priority="2967" operator="between">
      <formula>121</formula>
      <formula>129</formula>
    </cfRule>
    <cfRule type="cellIs" dxfId="618" priority="2969" operator="equal">
      <formula>527</formula>
    </cfRule>
    <cfRule type="cellIs" dxfId="617" priority="2970" operator="equal">
      <formula>5212</formula>
    </cfRule>
    <cfRule type="cellIs" dxfId="616" priority="2971" operator="equal">
      <formula>526</formula>
    </cfRule>
    <cfRule type="cellIs" dxfId="615" priority="2973" operator="equal">
      <formula>8210</formula>
    </cfRule>
    <cfRule type="cellIs" dxfId="614" priority="2975" operator="equal">
      <formula>7210</formula>
    </cfRule>
    <cfRule type="cellIs" dxfId="613" priority="2977" operator="equal">
      <formula>4910</formula>
    </cfRule>
    <cfRule type="cellIs" dxfId="612" priority="2979" operator="equal">
      <formula>6210</formula>
    </cfRule>
    <cfRule type="cellIs" dxfId="611" priority="2981" operator="equal">
      <formula>5410</formula>
    </cfRule>
    <cfRule type="cellIs" dxfId="610" priority="2983" operator="equal">
      <formula>3210</formula>
    </cfRule>
    <cfRule type="cellIs" dxfId="609" priority="2986" operator="equal">
      <formula>111</formula>
    </cfRule>
  </conditionalFormatting>
  <conditionalFormatting sqref="F850:F854">
    <cfRule type="cellIs" dxfId="608" priority="2968" operator="equal">
      <formula>12</formula>
    </cfRule>
    <cfRule type="cellIs" dxfId="607" priority="2972" operator="equal">
      <formula>52</formula>
    </cfRule>
    <cfRule type="cellIs" dxfId="606" priority="2974" operator="equal">
      <formula>82</formula>
    </cfRule>
    <cfRule type="cellIs" dxfId="605" priority="2976" operator="equal">
      <formula>72</formula>
    </cfRule>
    <cfRule type="cellIs" dxfId="604" priority="2978" operator="equal">
      <formula>49</formula>
    </cfRule>
    <cfRule type="cellIs" dxfId="603" priority="2980" operator="equal">
      <formula>62</formula>
    </cfRule>
    <cfRule type="cellIs" dxfId="602" priority="2982" operator="equal">
      <formula>54</formula>
    </cfRule>
    <cfRule type="cellIs" dxfId="601" priority="2984" operator="equal">
      <formula>32</formula>
    </cfRule>
    <cfRule type="cellIs" dxfId="600" priority="2985" operator="equal">
      <formula>11</formula>
    </cfRule>
  </conditionalFormatting>
  <conditionalFormatting sqref="M856:M860">
    <cfRule type="cellIs" dxfId="599" priority="2961" operator="equal">
      <formula>0</formula>
    </cfRule>
  </conditionalFormatting>
  <conditionalFormatting sqref="K856:K860">
    <cfRule type="cellIs" dxfId="598" priority="2966" operator="equal">
      <formula>0</formula>
    </cfRule>
  </conditionalFormatting>
  <conditionalFormatting sqref="H856:H860">
    <cfRule type="cellIs" dxfId="597" priority="2965" operator="equal">
      <formula>"x"</formula>
    </cfRule>
  </conditionalFormatting>
  <conditionalFormatting sqref="H856:H860">
    <cfRule type="cellIs" dxfId="596" priority="2963" operator="equal">
      <formula>"x"</formula>
    </cfRule>
    <cfRule type="cellIs" dxfId="595" priority="2964" operator="greaterThan">
      <formula>1753</formula>
    </cfRule>
  </conditionalFormatting>
  <conditionalFormatting sqref="L856:L860">
    <cfRule type="cellIs" dxfId="594" priority="2962" operator="equal">
      <formula>0</formula>
    </cfRule>
  </conditionalFormatting>
  <conditionalFormatting sqref="N856:N860">
    <cfRule type="cellIs" dxfId="593" priority="2941" operator="between">
      <formula>121</formula>
      <formula>129</formula>
    </cfRule>
    <cfRule type="cellIs" dxfId="592" priority="2943" operator="equal">
      <formula>527</formula>
    </cfRule>
    <cfRule type="cellIs" dxfId="591" priority="2944" operator="equal">
      <formula>5212</formula>
    </cfRule>
    <cfRule type="cellIs" dxfId="590" priority="2945" operator="equal">
      <formula>526</formula>
    </cfRule>
    <cfRule type="cellIs" dxfId="589" priority="2947" operator="equal">
      <formula>8210</formula>
    </cfRule>
    <cfRule type="cellIs" dxfId="588" priority="2949" operator="equal">
      <formula>7210</formula>
    </cfRule>
    <cfRule type="cellIs" dxfId="587" priority="2951" operator="equal">
      <formula>4910</formula>
    </cfRule>
    <cfRule type="cellIs" dxfId="586" priority="2953" operator="equal">
      <formula>6210</formula>
    </cfRule>
    <cfRule type="cellIs" dxfId="585" priority="2955" operator="equal">
      <formula>5410</formula>
    </cfRule>
    <cfRule type="cellIs" dxfId="584" priority="2957" operator="equal">
      <formula>3210</formula>
    </cfRule>
    <cfRule type="cellIs" dxfId="583" priority="2960" operator="equal">
      <formula>111</formula>
    </cfRule>
  </conditionalFormatting>
  <conditionalFormatting sqref="F856:F860">
    <cfRule type="cellIs" dxfId="582" priority="2942" operator="equal">
      <formula>12</formula>
    </cfRule>
    <cfRule type="cellIs" dxfId="581" priority="2946" operator="equal">
      <formula>52</formula>
    </cfRule>
    <cfRule type="cellIs" dxfId="580" priority="2948" operator="equal">
      <formula>82</formula>
    </cfRule>
    <cfRule type="cellIs" dxfId="579" priority="2950" operator="equal">
      <formula>72</formula>
    </cfRule>
    <cfRule type="cellIs" dxfId="578" priority="2952" operator="equal">
      <formula>49</formula>
    </cfRule>
    <cfRule type="cellIs" dxfId="577" priority="2954" operator="equal">
      <formula>62</formula>
    </cfRule>
    <cfRule type="cellIs" dxfId="576" priority="2956" operator="equal">
      <formula>54</formula>
    </cfRule>
    <cfRule type="cellIs" dxfId="575" priority="2958" operator="equal">
      <formula>32</formula>
    </cfRule>
    <cfRule type="cellIs" dxfId="574" priority="2959" operator="equal">
      <formula>11</formula>
    </cfRule>
  </conditionalFormatting>
  <conditionalFormatting sqref="M864:M868">
    <cfRule type="cellIs" dxfId="573" priority="2935" operator="equal">
      <formula>0</formula>
    </cfRule>
  </conditionalFormatting>
  <conditionalFormatting sqref="K864:K868">
    <cfRule type="cellIs" dxfId="572" priority="2940" operator="equal">
      <formula>0</formula>
    </cfRule>
  </conditionalFormatting>
  <conditionalFormatting sqref="H864:H868">
    <cfRule type="cellIs" dxfId="571" priority="2939" operator="equal">
      <formula>"x"</formula>
    </cfRule>
  </conditionalFormatting>
  <conditionalFormatting sqref="H864:H868">
    <cfRule type="cellIs" dxfId="570" priority="2937" operator="equal">
      <formula>"x"</formula>
    </cfRule>
    <cfRule type="cellIs" dxfId="569" priority="2938" operator="greaterThan">
      <formula>1753</formula>
    </cfRule>
  </conditionalFormatting>
  <conditionalFormatting sqref="L864:L868">
    <cfRule type="cellIs" dxfId="568" priority="2936" operator="equal">
      <formula>0</formula>
    </cfRule>
  </conditionalFormatting>
  <conditionalFormatting sqref="N864:N868">
    <cfRule type="cellIs" dxfId="567" priority="2915" operator="between">
      <formula>121</formula>
      <formula>129</formula>
    </cfRule>
    <cfRule type="cellIs" dxfId="566" priority="2917" operator="equal">
      <formula>527</formula>
    </cfRule>
    <cfRule type="cellIs" dxfId="565" priority="2918" operator="equal">
      <formula>5212</formula>
    </cfRule>
    <cfRule type="cellIs" dxfId="564" priority="2919" operator="equal">
      <formula>526</formula>
    </cfRule>
    <cfRule type="cellIs" dxfId="563" priority="2921" operator="equal">
      <formula>8210</formula>
    </cfRule>
    <cfRule type="cellIs" dxfId="562" priority="2923" operator="equal">
      <formula>7210</formula>
    </cfRule>
    <cfRule type="cellIs" dxfId="561" priority="2925" operator="equal">
      <formula>4910</formula>
    </cfRule>
    <cfRule type="cellIs" dxfId="560" priority="2927" operator="equal">
      <formula>6210</formula>
    </cfRule>
    <cfRule type="cellIs" dxfId="559" priority="2929" operator="equal">
      <formula>5410</formula>
    </cfRule>
    <cfRule type="cellIs" dxfId="558" priority="2931" operator="equal">
      <formula>3210</formula>
    </cfRule>
    <cfRule type="cellIs" dxfId="557" priority="2934" operator="equal">
      <formula>111</formula>
    </cfRule>
  </conditionalFormatting>
  <conditionalFormatting sqref="F864:F868">
    <cfRule type="cellIs" dxfId="556" priority="2916" operator="equal">
      <formula>12</formula>
    </cfRule>
    <cfRule type="cellIs" dxfId="555" priority="2920" operator="equal">
      <formula>52</formula>
    </cfRule>
    <cfRule type="cellIs" dxfId="554" priority="2922" operator="equal">
      <formula>82</formula>
    </cfRule>
    <cfRule type="cellIs" dxfId="553" priority="2924" operator="equal">
      <formula>72</formula>
    </cfRule>
    <cfRule type="cellIs" dxfId="552" priority="2926" operator="equal">
      <formula>49</formula>
    </cfRule>
    <cfRule type="cellIs" dxfId="551" priority="2928" operator="equal">
      <formula>62</formula>
    </cfRule>
    <cfRule type="cellIs" dxfId="550" priority="2930" operator="equal">
      <formula>54</formula>
    </cfRule>
    <cfRule type="cellIs" dxfId="549" priority="2932" operator="equal">
      <formula>32</formula>
    </cfRule>
    <cfRule type="cellIs" dxfId="548" priority="2933" operator="equal">
      <formula>11</formula>
    </cfRule>
  </conditionalFormatting>
  <conditionalFormatting sqref="M870:M874">
    <cfRule type="cellIs" dxfId="547" priority="2909" operator="equal">
      <formula>0</formula>
    </cfRule>
  </conditionalFormatting>
  <conditionalFormatting sqref="K870:K874">
    <cfRule type="cellIs" dxfId="546" priority="2914" operator="equal">
      <formula>0</formula>
    </cfRule>
  </conditionalFormatting>
  <conditionalFormatting sqref="H870:H874">
    <cfRule type="cellIs" dxfId="545" priority="2913" operator="equal">
      <formula>"x"</formula>
    </cfRule>
  </conditionalFormatting>
  <conditionalFormatting sqref="H870:H874">
    <cfRule type="cellIs" dxfId="544" priority="2911" operator="equal">
      <formula>"x"</formula>
    </cfRule>
    <cfRule type="cellIs" dxfId="543" priority="2912" operator="greaterThan">
      <formula>1753</formula>
    </cfRule>
  </conditionalFormatting>
  <conditionalFormatting sqref="L870:L874">
    <cfRule type="cellIs" dxfId="542" priority="2910" operator="equal">
      <formula>0</formula>
    </cfRule>
  </conditionalFormatting>
  <conditionalFormatting sqref="N870:N874">
    <cfRule type="cellIs" dxfId="541" priority="2889" operator="between">
      <formula>121</formula>
      <formula>129</formula>
    </cfRule>
    <cfRule type="cellIs" dxfId="540" priority="2891" operator="equal">
      <formula>527</formula>
    </cfRule>
    <cfRule type="cellIs" dxfId="539" priority="2892" operator="equal">
      <formula>5212</formula>
    </cfRule>
    <cfRule type="cellIs" dxfId="538" priority="2893" operator="equal">
      <formula>526</formula>
    </cfRule>
    <cfRule type="cellIs" dxfId="537" priority="2895" operator="equal">
      <formula>8210</formula>
    </cfRule>
    <cfRule type="cellIs" dxfId="536" priority="2897" operator="equal">
      <formula>7210</formula>
    </cfRule>
    <cfRule type="cellIs" dxfId="535" priority="2899" operator="equal">
      <formula>4910</formula>
    </cfRule>
    <cfRule type="cellIs" dxfId="534" priority="2901" operator="equal">
      <formula>6210</formula>
    </cfRule>
    <cfRule type="cellIs" dxfId="533" priority="2903" operator="equal">
      <formula>5410</formula>
    </cfRule>
    <cfRule type="cellIs" dxfId="532" priority="2905" operator="equal">
      <formula>3210</formula>
    </cfRule>
    <cfRule type="cellIs" dxfId="531" priority="2908" operator="equal">
      <formula>111</formula>
    </cfRule>
  </conditionalFormatting>
  <conditionalFormatting sqref="F870:F874">
    <cfRule type="cellIs" dxfId="530" priority="2890" operator="equal">
      <formula>12</formula>
    </cfRule>
    <cfRule type="cellIs" dxfId="529" priority="2894" operator="equal">
      <formula>52</formula>
    </cfRule>
    <cfRule type="cellIs" dxfId="528" priority="2896" operator="equal">
      <formula>82</formula>
    </cfRule>
    <cfRule type="cellIs" dxfId="527" priority="2898" operator="equal">
      <formula>72</formula>
    </cfRule>
    <cfRule type="cellIs" dxfId="526" priority="2900" operator="equal">
      <formula>49</formula>
    </cfRule>
    <cfRule type="cellIs" dxfId="525" priority="2902" operator="equal">
      <formula>62</formula>
    </cfRule>
    <cfRule type="cellIs" dxfId="524" priority="2904" operator="equal">
      <formula>54</formula>
    </cfRule>
    <cfRule type="cellIs" dxfId="523" priority="2906" operator="equal">
      <formula>32</formula>
    </cfRule>
    <cfRule type="cellIs" dxfId="522" priority="2907" operator="equal">
      <formula>11</formula>
    </cfRule>
  </conditionalFormatting>
  <conditionalFormatting sqref="M879:M883">
    <cfRule type="cellIs" dxfId="521" priority="2883" operator="equal">
      <formula>0</formula>
    </cfRule>
  </conditionalFormatting>
  <conditionalFormatting sqref="K879:K883">
    <cfRule type="cellIs" dxfId="520" priority="2888" operator="equal">
      <formula>0</formula>
    </cfRule>
  </conditionalFormatting>
  <conditionalFormatting sqref="H879:H883">
    <cfRule type="cellIs" dxfId="519" priority="2887" operator="equal">
      <formula>"x"</formula>
    </cfRule>
  </conditionalFormatting>
  <conditionalFormatting sqref="H879:H883">
    <cfRule type="cellIs" dxfId="518" priority="2885" operator="equal">
      <formula>"x"</formula>
    </cfRule>
    <cfRule type="cellIs" dxfId="517" priority="2886" operator="greaterThan">
      <formula>1753</formula>
    </cfRule>
  </conditionalFormatting>
  <conditionalFormatting sqref="L879:L883">
    <cfRule type="cellIs" dxfId="516" priority="2884" operator="equal">
      <formula>0</formula>
    </cfRule>
  </conditionalFormatting>
  <conditionalFormatting sqref="N879:N883">
    <cfRule type="cellIs" dxfId="515" priority="2863" operator="between">
      <formula>121</formula>
      <formula>129</formula>
    </cfRule>
    <cfRule type="cellIs" dxfId="514" priority="2865" operator="equal">
      <formula>527</formula>
    </cfRule>
    <cfRule type="cellIs" dxfId="513" priority="2866" operator="equal">
      <formula>5212</formula>
    </cfRule>
    <cfRule type="cellIs" dxfId="512" priority="2867" operator="equal">
      <formula>526</formula>
    </cfRule>
    <cfRule type="cellIs" dxfId="511" priority="2869" operator="equal">
      <formula>8210</formula>
    </cfRule>
    <cfRule type="cellIs" dxfId="510" priority="2871" operator="equal">
      <formula>7210</formula>
    </cfRule>
    <cfRule type="cellIs" dxfId="509" priority="2873" operator="equal">
      <formula>4910</formula>
    </cfRule>
    <cfRule type="cellIs" dxfId="508" priority="2875" operator="equal">
      <formula>6210</formula>
    </cfRule>
    <cfRule type="cellIs" dxfId="507" priority="2877" operator="equal">
      <formula>5410</formula>
    </cfRule>
    <cfRule type="cellIs" dxfId="506" priority="2879" operator="equal">
      <formula>3210</formula>
    </cfRule>
    <cfRule type="cellIs" dxfId="505" priority="2882" operator="equal">
      <formula>111</formula>
    </cfRule>
  </conditionalFormatting>
  <conditionalFormatting sqref="F879:F883">
    <cfRule type="cellIs" dxfId="504" priority="2864" operator="equal">
      <formula>12</formula>
    </cfRule>
    <cfRule type="cellIs" dxfId="503" priority="2868" operator="equal">
      <formula>52</formula>
    </cfRule>
    <cfRule type="cellIs" dxfId="502" priority="2870" operator="equal">
      <formula>82</formula>
    </cfRule>
    <cfRule type="cellIs" dxfId="501" priority="2872" operator="equal">
      <formula>72</formula>
    </cfRule>
    <cfRule type="cellIs" dxfId="500" priority="2874" operator="equal">
      <formula>49</formula>
    </cfRule>
    <cfRule type="cellIs" dxfId="499" priority="2876" operator="equal">
      <formula>62</formula>
    </cfRule>
    <cfRule type="cellIs" dxfId="498" priority="2878" operator="equal">
      <formula>54</formula>
    </cfRule>
    <cfRule type="cellIs" dxfId="497" priority="2880" operator="equal">
      <formula>32</formula>
    </cfRule>
    <cfRule type="cellIs" dxfId="496" priority="2881" operator="equal">
      <formula>11</formula>
    </cfRule>
  </conditionalFormatting>
  <conditionalFormatting sqref="M887:M891">
    <cfRule type="cellIs" dxfId="495" priority="2857" operator="equal">
      <formula>0</formula>
    </cfRule>
  </conditionalFormatting>
  <conditionalFormatting sqref="K887:K891">
    <cfRule type="cellIs" dxfId="494" priority="2862" operator="equal">
      <formula>0</formula>
    </cfRule>
  </conditionalFormatting>
  <conditionalFormatting sqref="H887:H891">
    <cfRule type="cellIs" dxfId="493" priority="2861" operator="equal">
      <formula>"x"</formula>
    </cfRule>
  </conditionalFormatting>
  <conditionalFormatting sqref="H887:H891">
    <cfRule type="cellIs" dxfId="492" priority="2859" operator="equal">
      <formula>"x"</formula>
    </cfRule>
    <cfRule type="cellIs" dxfId="491" priority="2860" operator="greaterThan">
      <formula>1753</formula>
    </cfRule>
  </conditionalFormatting>
  <conditionalFormatting sqref="L887:L891">
    <cfRule type="cellIs" dxfId="490" priority="2858" operator="equal">
      <formula>0</formula>
    </cfRule>
  </conditionalFormatting>
  <conditionalFormatting sqref="N887:N891">
    <cfRule type="cellIs" dxfId="489" priority="2837" operator="between">
      <formula>121</formula>
      <formula>129</formula>
    </cfRule>
    <cfRule type="cellIs" dxfId="488" priority="2839" operator="equal">
      <formula>527</formula>
    </cfRule>
    <cfRule type="cellIs" dxfId="487" priority="2840" operator="equal">
      <formula>5212</formula>
    </cfRule>
    <cfRule type="cellIs" dxfId="486" priority="2841" operator="equal">
      <formula>526</formula>
    </cfRule>
    <cfRule type="cellIs" dxfId="485" priority="2843" operator="equal">
      <formula>8210</formula>
    </cfRule>
    <cfRule type="cellIs" dxfId="484" priority="2845" operator="equal">
      <formula>7210</formula>
    </cfRule>
    <cfRule type="cellIs" dxfId="483" priority="2847" operator="equal">
      <formula>4910</formula>
    </cfRule>
    <cfRule type="cellIs" dxfId="482" priority="2849" operator="equal">
      <formula>6210</formula>
    </cfRule>
    <cfRule type="cellIs" dxfId="481" priority="2851" operator="equal">
      <formula>5410</formula>
    </cfRule>
    <cfRule type="cellIs" dxfId="480" priority="2853" operator="equal">
      <formula>3210</formula>
    </cfRule>
    <cfRule type="cellIs" dxfId="479" priority="2856" operator="equal">
      <formula>111</formula>
    </cfRule>
  </conditionalFormatting>
  <conditionalFormatting sqref="F887:F891">
    <cfRule type="cellIs" dxfId="478" priority="2838" operator="equal">
      <formula>12</formula>
    </cfRule>
    <cfRule type="cellIs" dxfId="477" priority="2842" operator="equal">
      <formula>52</formula>
    </cfRule>
    <cfRule type="cellIs" dxfId="476" priority="2844" operator="equal">
      <formula>82</formula>
    </cfRule>
    <cfRule type="cellIs" dxfId="475" priority="2846" operator="equal">
      <formula>72</formula>
    </cfRule>
    <cfRule type="cellIs" dxfId="474" priority="2848" operator="equal">
      <formula>49</formula>
    </cfRule>
    <cfRule type="cellIs" dxfId="473" priority="2850" operator="equal">
      <formula>62</formula>
    </cfRule>
    <cfRule type="cellIs" dxfId="472" priority="2852" operator="equal">
      <formula>54</formula>
    </cfRule>
    <cfRule type="cellIs" dxfId="471" priority="2854" operator="equal">
      <formula>32</formula>
    </cfRule>
    <cfRule type="cellIs" dxfId="470" priority="2855" operator="equal">
      <formula>11</formula>
    </cfRule>
  </conditionalFormatting>
  <conditionalFormatting sqref="M893:M897">
    <cfRule type="cellIs" dxfId="469" priority="2831" operator="equal">
      <formula>0</formula>
    </cfRule>
  </conditionalFormatting>
  <conditionalFormatting sqref="K893:K897">
    <cfRule type="cellIs" dxfId="468" priority="2836" operator="equal">
      <formula>0</formula>
    </cfRule>
  </conditionalFormatting>
  <conditionalFormatting sqref="H893:H897">
    <cfRule type="cellIs" dxfId="467" priority="2835" operator="equal">
      <formula>"x"</formula>
    </cfRule>
  </conditionalFormatting>
  <conditionalFormatting sqref="H893:H897">
    <cfRule type="cellIs" dxfId="466" priority="2833" operator="equal">
      <formula>"x"</formula>
    </cfRule>
    <cfRule type="cellIs" dxfId="465" priority="2834" operator="greaterThan">
      <formula>1753</formula>
    </cfRule>
  </conditionalFormatting>
  <conditionalFormatting sqref="L893:L897">
    <cfRule type="cellIs" dxfId="464" priority="2832" operator="equal">
      <formula>0</formula>
    </cfRule>
  </conditionalFormatting>
  <conditionalFormatting sqref="N893:N897">
    <cfRule type="cellIs" dxfId="463" priority="2811" operator="between">
      <formula>121</formula>
      <formula>129</formula>
    </cfRule>
    <cfRule type="cellIs" dxfId="462" priority="2813" operator="equal">
      <formula>527</formula>
    </cfRule>
    <cfRule type="cellIs" dxfId="461" priority="2814" operator="equal">
      <formula>5212</formula>
    </cfRule>
    <cfRule type="cellIs" dxfId="460" priority="2815" operator="equal">
      <formula>526</formula>
    </cfRule>
    <cfRule type="cellIs" dxfId="459" priority="2817" operator="equal">
      <formula>8210</formula>
    </cfRule>
    <cfRule type="cellIs" dxfId="458" priority="2819" operator="equal">
      <formula>7210</formula>
    </cfRule>
    <cfRule type="cellIs" dxfId="457" priority="2821" operator="equal">
      <formula>4910</formula>
    </cfRule>
    <cfRule type="cellIs" dxfId="456" priority="2823" operator="equal">
      <formula>6210</formula>
    </cfRule>
    <cfRule type="cellIs" dxfId="455" priority="2825" operator="equal">
      <formula>5410</formula>
    </cfRule>
    <cfRule type="cellIs" dxfId="454" priority="2827" operator="equal">
      <formula>3210</formula>
    </cfRule>
    <cfRule type="cellIs" dxfId="453" priority="2830" operator="equal">
      <formula>111</formula>
    </cfRule>
  </conditionalFormatting>
  <conditionalFormatting sqref="F893:F897">
    <cfRule type="cellIs" dxfId="452" priority="2812" operator="equal">
      <formula>12</formula>
    </cfRule>
    <cfRule type="cellIs" dxfId="451" priority="2816" operator="equal">
      <formula>52</formula>
    </cfRule>
    <cfRule type="cellIs" dxfId="450" priority="2818" operator="equal">
      <formula>82</formula>
    </cfRule>
    <cfRule type="cellIs" dxfId="449" priority="2820" operator="equal">
      <formula>72</formula>
    </cfRule>
    <cfRule type="cellIs" dxfId="448" priority="2822" operator="equal">
      <formula>49</formula>
    </cfRule>
    <cfRule type="cellIs" dxfId="447" priority="2824" operator="equal">
      <formula>62</formula>
    </cfRule>
    <cfRule type="cellIs" dxfId="446" priority="2826" operator="equal">
      <formula>54</formula>
    </cfRule>
    <cfRule type="cellIs" dxfId="445" priority="2828" operator="equal">
      <formula>32</formula>
    </cfRule>
    <cfRule type="cellIs" dxfId="444" priority="2829" operator="equal">
      <formula>11</formula>
    </cfRule>
  </conditionalFormatting>
  <conditionalFormatting sqref="M900:M904">
    <cfRule type="cellIs" dxfId="443" priority="2805" operator="equal">
      <formula>0</formula>
    </cfRule>
  </conditionalFormatting>
  <conditionalFormatting sqref="K900:K904">
    <cfRule type="cellIs" dxfId="442" priority="2810" operator="equal">
      <formula>0</formula>
    </cfRule>
  </conditionalFormatting>
  <conditionalFormatting sqref="H900:H904">
    <cfRule type="cellIs" dxfId="441" priority="2809" operator="equal">
      <formula>"x"</formula>
    </cfRule>
  </conditionalFormatting>
  <conditionalFormatting sqref="H900:H904">
    <cfRule type="cellIs" dxfId="440" priority="2807" operator="equal">
      <formula>"x"</formula>
    </cfRule>
    <cfRule type="cellIs" dxfId="439" priority="2808" operator="greaterThan">
      <formula>1753</formula>
    </cfRule>
  </conditionalFormatting>
  <conditionalFormatting sqref="L900:L904">
    <cfRule type="cellIs" dxfId="438" priority="2806" operator="equal">
      <formula>0</formula>
    </cfRule>
  </conditionalFormatting>
  <conditionalFormatting sqref="N900:N904">
    <cfRule type="cellIs" dxfId="437" priority="2785" operator="between">
      <formula>121</formula>
      <formula>129</formula>
    </cfRule>
    <cfRule type="cellIs" dxfId="436" priority="2787" operator="equal">
      <formula>527</formula>
    </cfRule>
    <cfRule type="cellIs" dxfId="435" priority="2788" operator="equal">
      <formula>5212</formula>
    </cfRule>
    <cfRule type="cellIs" dxfId="434" priority="2789" operator="equal">
      <formula>526</formula>
    </cfRule>
    <cfRule type="cellIs" dxfId="433" priority="2791" operator="equal">
      <formula>8210</formula>
    </cfRule>
    <cfRule type="cellIs" dxfId="432" priority="2793" operator="equal">
      <formula>7210</formula>
    </cfRule>
    <cfRule type="cellIs" dxfId="431" priority="2795" operator="equal">
      <formula>4910</formula>
    </cfRule>
    <cfRule type="cellIs" dxfId="430" priority="2797" operator="equal">
      <formula>6210</formula>
    </cfRule>
    <cfRule type="cellIs" dxfId="429" priority="2799" operator="equal">
      <formula>5410</formula>
    </cfRule>
    <cfRule type="cellIs" dxfId="428" priority="2801" operator="equal">
      <formula>3210</formula>
    </cfRule>
    <cfRule type="cellIs" dxfId="427" priority="2804" operator="equal">
      <formula>111</formula>
    </cfRule>
  </conditionalFormatting>
  <conditionalFormatting sqref="F900:F904">
    <cfRule type="cellIs" dxfId="426" priority="2786" operator="equal">
      <formula>12</formula>
    </cfRule>
    <cfRule type="cellIs" dxfId="425" priority="2790" operator="equal">
      <formula>52</formula>
    </cfRule>
    <cfRule type="cellIs" dxfId="424" priority="2792" operator="equal">
      <formula>82</formula>
    </cfRule>
    <cfRule type="cellIs" dxfId="423" priority="2794" operator="equal">
      <formula>72</formula>
    </cfRule>
    <cfRule type="cellIs" dxfId="422" priority="2796" operator="equal">
      <formula>49</formula>
    </cfRule>
    <cfRule type="cellIs" dxfId="421" priority="2798" operator="equal">
      <formula>62</formula>
    </cfRule>
    <cfRule type="cellIs" dxfId="420" priority="2800" operator="equal">
      <formula>54</formula>
    </cfRule>
    <cfRule type="cellIs" dxfId="419" priority="2802" operator="equal">
      <formula>32</formula>
    </cfRule>
    <cfRule type="cellIs" dxfId="418" priority="2803" operator="equal">
      <formula>11</formula>
    </cfRule>
  </conditionalFormatting>
  <conditionalFormatting sqref="M906:M910">
    <cfRule type="cellIs" dxfId="417" priority="2779" operator="equal">
      <formula>0</formula>
    </cfRule>
  </conditionalFormatting>
  <conditionalFormatting sqref="K906:K910">
    <cfRule type="cellIs" dxfId="416" priority="2784" operator="equal">
      <formula>0</formula>
    </cfRule>
  </conditionalFormatting>
  <conditionalFormatting sqref="H906:H910">
    <cfRule type="cellIs" dxfId="415" priority="2783" operator="equal">
      <formula>"x"</formula>
    </cfRule>
  </conditionalFormatting>
  <conditionalFormatting sqref="H906:H910">
    <cfRule type="cellIs" dxfId="414" priority="2781" operator="equal">
      <formula>"x"</formula>
    </cfRule>
    <cfRule type="cellIs" dxfId="413" priority="2782" operator="greaterThan">
      <formula>1753</formula>
    </cfRule>
  </conditionalFormatting>
  <conditionalFormatting sqref="L906:L910">
    <cfRule type="cellIs" dxfId="412" priority="2780" operator="equal">
      <formula>0</formula>
    </cfRule>
  </conditionalFormatting>
  <conditionalFormatting sqref="N906:N910">
    <cfRule type="cellIs" dxfId="411" priority="2759" operator="between">
      <formula>121</formula>
      <formula>129</formula>
    </cfRule>
    <cfRule type="cellIs" dxfId="410" priority="2761" operator="equal">
      <formula>527</formula>
    </cfRule>
    <cfRule type="cellIs" dxfId="409" priority="2762" operator="equal">
      <formula>5212</formula>
    </cfRule>
    <cfRule type="cellIs" dxfId="408" priority="2763" operator="equal">
      <formula>526</formula>
    </cfRule>
    <cfRule type="cellIs" dxfId="407" priority="2765" operator="equal">
      <formula>8210</formula>
    </cfRule>
    <cfRule type="cellIs" dxfId="406" priority="2767" operator="equal">
      <formula>7210</formula>
    </cfRule>
    <cfRule type="cellIs" dxfId="405" priority="2769" operator="equal">
      <formula>4910</formula>
    </cfRule>
    <cfRule type="cellIs" dxfId="404" priority="2771" operator="equal">
      <formula>6210</formula>
    </cfRule>
    <cfRule type="cellIs" dxfId="403" priority="2773" operator="equal">
      <formula>5410</formula>
    </cfRule>
    <cfRule type="cellIs" dxfId="402" priority="2775" operator="equal">
      <formula>3210</formula>
    </cfRule>
    <cfRule type="cellIs" dxfId="401" priority="2778" operator="equal">
      <formula>111</formula>
    </cfRule>
  </conditionalFormatting>
  <conditionalFormatting sqref="F906:F910">
    <cfRule type="cellIs" dxfId="400" priority="2760" operator="equal">
      <formula>12</formula>
    </cfRule>
    <cfRule type="cellIs" dxfId="399" priority="2764" operator="equal">
      <formula>52</formula>
    </cfRule>
    <cfRule type="cellIs" dxfId="398" priority="2766" operator="equal">
      <formula>82</formula>
    </cfRule>
    <cfRule type="cellIs" dxfId="397" priority="2768" operator="equal">
      <formula>72</formula>
    </cfRule>
    <cfRule type="cellIs" dxfId="396" priority="2770" operator="equal">
      <formula>49</formula>
    </cfRule>
    <cfRule type="cellIs" dxfId="395" priority="2772" operator="equal">
      <formula>62</formula>
    </cfRule>
    <cfRule type="cellIs" dxfId="394" priority="2774" operator="equal">
      <formula>54</formula>
    </cfRule>
    <cfRule type="cellIs" dxfId="393" priority="2776" operator="equal">
      <formula>32</formula>
    </cfRule>
    <cfRule type="cellIs" dxfId="392" priority="2777" operator="equal">
      <formula>11</formula>
    </cfRule>
  </conditionalFormatting>
  <conditionalFormatting sqref="M912:M916">
    <cfRule type="cellIs" dxfId="391" priority="2753" operator="equal">
      <formula>0</formula>
    </cfRule>
  </conditionalFormatting>
  <conditionalFormatting sqref="K912:K916">
    <cfRule type="cellIs" dxfId="390" priority="2758" operator="equal">
      <formula>0</formula>
    </cfRule>
  </conditionalFormatting>
  <conditionalFormatting sqref="H912:H916">
    <cfRule type="cellIs" dxfId="389" priority="2757" operator="equal">
      <formula>"x"</formula>
    </cfRule>
  </conditionalFormatting>
  <conditionalFormatting sqref="H912:H916">
    <cfRule type="cellIs" dxfId="388" priority="2755" operator="equal">
      <formula>"x"</formula>
    </cfRule>
    <cfRule type="cellIs" dxfId="387" priority="2756" operator="greaterThan">
      <formula>1753</formula>
    </cfRule>
  </conditionalFormatting>
  <conditionalFormatting sqref="L912:L916">
    <cfRule type="cellIs" dxfId="386" priority="2754" operator="equal">
      <formula>0</formula>
    </cfRule>
  </conditionalFormatting>
  <conditionalFormatting sqref="N912:N916">
    <cfRule type="cellIs" dxfId="385" priority="2733" operator="between">
      <formula>121</formula>
      <formula>129</formula>
    </cfRule>
    <cfRule type="cellIs" dxfId="384" priority="2735" operator="equal">
      <formula>527</formula>
    </cfRule>
    <cfRule type="cellIs" dxfId="383" priority="2736" operator="equal">
      <formula>5212</formula>
    </cfRule>
    <cfRule type="cellIs" dxfId="382" priority="2737" operator="equal">
      <formula>526</formula>
    </cfRule>
    <cfRule type="cellIs" dxfId="381" priority="2739" operator="equal">
      <formula>8210</formula>
    </cfRule>
    <cfRule type="cellIs" dxfId="380" priority="2741" operator="equal">
      <formula>7210</formula>
    </cfRule>
    <cfRule type="cellIs" dxfId="379" priority="2743" operator="equal">
      <formula>4910</formula>
    </cfRule>
    <cfRule type="cellIs" dxfId="378" priority="2745" operator="equal">
      <formula>6210</formula>
    </cfRule>
    <cfRule type="cellIs" dxfId="377" priority="2747" operator="equal">
      <formula>5410</formula>
    </cfRule>
    <cfRule type="cellIs" dxfId="376" priority="2749" operator="equal">
      <formula>3210</formula>
    </cfRule>
    <cfRule type="cellIs" dxfId="375" priority="2752" operator="equal">
      <formula>111</formula>
    </cfRule>
  </conditionalFormatting>
  <conditionalFormatting sqref="F912:F916">
    <cfRule type="cellIs" dxfId="374" priority="2734" operator="equal">
      <formula>12</formula>
    </cfRule>
    <cfRule type="cellIs" dxfId="373" priority="2738" operator="equal">
      <formula>52</formula>
    </cfRule>
    <cfRule type="cellIs" dxfId="372" priority="2740" operator="equal">
      <formula>82</formula>
    </cfRule>
    <cfRule type="cellIs" dxfId="371" priority="2742" operator="equal">
      <formula>72</formula>
    </cfRule>
    <cfRule type="cellIs" dxfId="370" priority="2744" operator="equal">
      <formula>49</formula>
    </cfRule>
    <cfRule type="cellIs" dxfId="369" priority="2746" operator="equal">
      <formula>62</formula>
    </cfRule>
    <cfRule type="cellIs" dxfId="368" priority="2748" operator="equal">
      <formula>54</formula>
    </cfRule>
    <cfRule type="cellIs" dxfId="367" priority="2750" operator="equal">
      <formula>32</formula>
    </cfRule>
    <cfRule type="cellIs" dxfId="366" priority="2751" operator="equal">
      <formula>11</formula>
    </cfRule>
  </conditionalFormatting>
  <conditionalFormatting sqref="M918:M922">
    <cfRule type="cellIs" dxfId="365" priority="2727" operator="equal">
      <formula>0</formula>
    </cfRule>
  </conditionalFormatting>
  <conditionalFormatting sqref="K918:K922">
    <cfRule type="cellIs" dxfId="364" priority="2732" operator="equal">
      <formula>0</formula>
    </cfRule>
  </conditionalFormatting>
  <conditionalFormatting sqref="H918:H922">
    <cfRule type="cellIs" dxfId="363" priority="2731" operator="equal">
      <formula>"x"</formula>
    </cfRule>
  </conditionalFormatting>
  <conditionalFormatting sqref="H918:H922">
    <cfRule type="cellIs" dxfId="362" priority="2729" operator="equal">
      <formula>"x"</formula>
    </cfRule>
    <cfRule type="cellIs" dxfId="361" priority="2730" operator="greaterThan">
      <formula>1753</formula>
    </cfRule>
  </conditionalFormatting>
  <conditionalFormatting sqref="L918:L922">
    <cfRule type="cellIs" dxfId="360" priority="2728" operator="equal">
      <formula>0</formula>
    </cfRule>
  </conditionalFormatting>
  <conditionalFormatting sqref="N918:N922">
    <cfRule type="cellIs" dxfId="359" priority="2707" operator="between">
      <formula>121</formula>
      <formula>129</formula>
    </cfRule>
    <cfRule type="cellIs" dxfId="358" priority="2709" operator="equal">
      <formula>527</formula>
    </cfRule>
    <cfRule type="cellIs" dxfId="357" priority="2710" operator="equal">
      <formula>5212</formula>
    </cfRule>
    <cfRule type="cellIs" dxfId="356" priority="2711" operator="equal">
      <formula>526</formula>
    </cfRule>
    <cfRule type="cellIs" dxfId="355" priority="2713" operator="equal">
      <formula>8210</formula>
    </cfRule>
    <cfRule type="cellIs" dxfId="354" priority="2715" operator="equal">
      <formula>7210</formula>
    </cfRule>
    <cfRule type="cellIs" dxfId="353" priority="2717" operator="equal">
      <formula>4910</formula>
    </cfRule>
    <cfRule type="cellIs" dxfId="352" priority="2719" operator="equal">
      <formula>6210</formula>
    </cfRule>
    <cfRule type="cellIs" dxfId="351" priority="2721" operator="equal">
      <formula>5410</formula>
    </cfRule>
    <cfRule type="cellIs" dxfId="350" priority="2723" operator="equal">
      <formula>3210</formula>
    </cfRule>
    <cfRule type="cellIs" dxfId="349" priority="2726" operator="equal">
      <formula>111</formula>
    </cfRule>
  </conditionalFormatting>
  <conditionalFormatting sqref="F918:F922">
    <cfRule type="cellIs" dxfId="348" priority="2708" operator="equal">
      <formula>12</formula>
    </cfRule>
    <cfRule type="cellIs" dxfId="347" priority="2712" operator="equal">
      <formula>52</formula>
    </cfRule>
    <cfRule type="cellIs" dxfId="346" priority="2714" operator="equal">
      <formula>82</formula>
    </cfRule>
    <cfRule type="cellIs" dxfId="345" priority="2716" operator="equal">
      <formula>72</formula>
    </cfRule>
    <cfRule type="cellIs" dxfId="344" priority="2718" operator="equal">
      <formula>49</formula>
    </cfRule>
    <cfRule type="cellIs" dxfId="343" priority="2720" operator="equal">
      <formula>62</formula>
    </cfRule>
    <cfRule type="cellIs" dxfId="342" priority="2722" operator="equal">
      <formula>54</formula>
    </cfRule>
    <cfRule type="cellIs" dxfId="341" priority="2724" operator="equal">
      <formula>32</formula>
    </cfRule>
    <cfRule type="cellIs" dxfId="340" priority="2725" operator="equal">
      <formula>11</formula>
    </cfRule>
  </conditionalFormatting>
  <conditionalFormatting sqref="M924:M928">
    <cfRule type="cellIs" dxfId="339" priority="2701" operator="equal">
      <formula>0</formula>
    </cfRule>
  </conditionalFormatting>
  <conditionalFormatting sqref="K924:K928">
    <cfRule type="cellIs" dxfId="338" priority="2706" operator="equal">
      <formula>0</formula>
    </cfRule>
  </conditionalFormatting>
  <conditionalFormatting sqref="H924:H928">
    <cfRule type="cellIs" dxfId="337" priority="2705" operator="equal">
      <formula>"x"</formula>
    </cfRule>
  </conditionalFormatting>
  <conditionalFormatting sqref="H924:H928">
    <cfRule type="cellIs" dxfId="336" priority="2703" operator="equal">
      <formula>"x"</formula>
    </cfRule>
    <cfRule type="cellIs" dxfId="335" priority="2704" operator="greaterThan">
      <formula>1753</formula>
    </cfRule>
  </conditionalFormatting>
  <conditionalFormatting sqref="L924:L928">
    <cfRule type="cellIs" dxfId="334" priority="2702" operator="equal">
      <formula>0</formula>
    </cfRule>
  </conditionalFormatting>
  <conditionalFormatting sqref="N924:N928">
    <cfRule type="cellIs" dxfId="333" priority="2681" operator="between">
      <formula>121</formula>
      <formula>129</formula>
    </cfRule>
    <cfRule type="cellIs" dxfId="332" priority="2683" operator="equal">
      <formula>527</formula>
    </cfRule>
    <cfRule type="cellIs" dxfId="331" priority="2684" operator="equal">
      <formula>5212</formula>
    </cfRule>
    <cfRule type="cellIs" dxfId="330" priority="2685" operator="equal">
      <formula>526</formula>
    </cfRule>
    <cfRule type="cellIs" dxfId="329" priority="2687" operator="equal">
      <formula>8210</formula>
    </cfRule>
    <cfRule type="cellIs" dxfId="328" priority="2689" operator="equal">
      <formula>7210</formula>
    </cfRule>
    <cfRule type="cellIs" dxfId="327" priority="2691" operator="equal">
      <formula>4910</formula>
    </cfRule>
    <cfRule type="cellIs" dxfId="326" priority="2693" operator="equal">
      <formula>6210</formula>
    </cfRule>
    <cfRule type="cellIs" dxfId="325" priority="2695" operator="equal">
      <formula>5410</formula>
    </cfRule>
    <cfRule type="cellIs" dxfId="324" priority="2697" operator="equal">
      <formula>3210</formula>
    </cfRule>
    <cfRule type="cellIs" dxfId="323" priority="2700" operator="equal">
      <formula>111</formula>
    </cfRule>
  </conditionalFormatting>
  <conditionalFormatting sqref="F924:F928">
    <cfRule type="cellIs" dxfId="322" priority="2682" operator="equal">
      <formula>12</formula>
    </cfRule>
    <cfRule type="cellIs" dxfId="321" priority="2686" operator="equal">
      <formula>52</formula>
    </cfRule>
    <cfRule type="cellIs" dxfId="320" priority="2688" operator="equal">
      <formula>82</formula>
    </cfRule>
    <cfRule type="cellIs" dxfId="319" priority="2690" operator="equal">
      <formula>72</formula>
    </cfRule>
    <cfRule type="cellIs" dxfId="318" priority="2692" operator="equal">
      <formula>49</formula>
    </cfRule>
    <cfRule type="cellIs" dxfId="317" priority="2694" operator="equal">
      <formula>62</formula>
    </cfRule>
    <cfRule type="cellIs" dxfId="316" priority="2696" operator="equal">
      <formula>54</formula>
    </cfRule>
    <cfRule type="cellIs" dxfId="315" priority="2698" operator="equal">
      <formula>32</formula>
    </cfRule>
    <cfRule type="cellIs" dxfId="314" priority="2699" operator="equal">
      <formula>11</formula>
    </cfRule>
  </conditionalFormatting>
  <conditionalFormatting sqref="M930:M934">
    <cfRule type="cellIs" dxfId="313" priority="2675" operator="equal">
      <formula>0</formula>
    </cfRule>
  </conditionalFormatting>
  <conditionalFormatting sqref="K930:K934">
    <cfRule type="cellIs" dxfId="312" priority="2680" operator="equal">
      <formula>0</formula>
    </cfRule>
  </conditionalFormatting>
  <conditionalFormatting sqref="H930:H934">
    <cfRule type="cellIs" dxfId="311" priority="2679" operator="equal">
      <formula>"x"</formula>
    </cfRule>
  </conditionalFormatting>
  <conditionalFormatting sqref="H930:H934">
    <cfRule type="cellIs" dxfId="310" priority="2677" operator="equal">
      <formula>"x"</formula>
    </cfRule>
    <cfRule type="cellIs" dxfId="309" priority="2678" operator="greaterThan">
      <formula>1753</formula>
    </cfRule>
  </conditionalFormatting>
  <conditionalFormatting sqref="L930:L934">
    <cfRule type="cellIs" dxfId="308" priority="2676" operator="equal">
      <formula>0</formula>
    </cfRule>
  </conditionalFormatting>
  <conditionalFormatting sqref="N930:N934">
    <cfRule type="cellIs" dxfId="307" priority="2655" operator="between">
      <formula>121</formula>
      <formula>129</formula>
    </cfRule>
    <cfRule type="cellIs" dxfId="306" priority="2657" operator="equal">
      <formula>527</formula>
    </cfRule>
    <cfRule type="cellIs" dxfId="305" priority="2658" operator="equal">
      <formula>5212</formula>
    </cfRule>
    <cfRule type="cellIs" dxfId="304" priority="2659" operator="equal">
      <formula>526</formula>
    </cfRule>
    <cfRule type="cellIs" dxfId="303" priority="2661" operator="equal">
      <formula>8210</formula>
    </cfRule>
    <cfRule type="cellIs" dxfId="302" priority="2663" operator="equal">
      <formula>7210</formula>
    </cfRule>
    <cfRule type="cellIs" dxfId="301" priority="2665" operator="equal">
      <formula>4910</formula>
    </cfRule>
    <cfRule type="cellIs" dxfId="300" priority="2667" operator="equal">
      <formula>6210</formula>
    </cfRule>
    <cfRule type="cellIs" dxfId="299" priority="2669" operator="equal">
      <formula>5410</formula>
    </cfRule>
    <cfRule type="cellIs" dxfId="298" priority="2671" operator="equal">
      <formula>3210</formula>
    </cfRule>
    <cfRule type="cellIs" dxfId="297" priority="2674" operator="equal">
      <formula>111</formula>
    </cfRule>
  </conditionalFormatting>
  <conditionalFormatting sqref="F930:F934">
    <cfRule type="cellIs" dxfId="296" priority="2656" operator="equal">
      <formula>12</formula>
    </cfRule>
    <cfRule type="cellIs" dxfId="295" priority="2660" operator="equal">
      <formula>52</formula>
    </cfRule>
    <cfRule type="cellIs" dxfId="294" priority="2662" operator="equal">
      <formula>82</formula>
    </cfRule>
    <cfRule type="cellIs" dxfId="293" priority="2664" operator="equal">
      <formula>72</formula>
    </cfRule>
    <cfRule type="cellIs" dxfId="292" priority="2666" operator="equal">
      <formula>49</formula>
    </cfRule>
    <cfRule type="cellIs" dxfId="291" priority="2668" operator="equal">
      <formula>62</formula>
    </cfRule>
    <cfRule type="cellIs" dxfId="290" priority="2670" operator="equal">
      <formula>54</formula>
    </cfRule>
    <cfRule type="cellIs" dxfId="289" priority="2672" operator="equal">
      <formula>32</formula>
    </cfRule>
    <cfRule type="cellIs" dxfId="288" priority="2673" operator="equal">
      <formula>11</formula>
    </cfRule>
  </conditionalFormatting>
  <conditionalFormatting sqref="M936:M940">
    <cfRule type="cellIs" dxfId="287" priority="2649" operator="equal">
      <formula>0</formula>
    </cfRule>
  </conditionalFormatting>
  <conditionalFormatting sqref="K936:K940">
    <cfRule type="cellIs" dxfId="286" priority="2654" operator="equal">
      <formula>0</formula>
    </cfRule>
  </conditionalFormatting>
  <conditionalFormatting sqref="H936:H940">
    <cfRule type="cellIs" dxfId="285" priority="2653" operator="equal">
      <formula>"x"</formula>
    </cfRule>
  </conditionalFormatting>
  <conditionalFormatting sqref="H936:H940">
    <cfRule type="cellIs" dxfId="284" priority="2651" operator="equal">
      <formula>"x"</formula>
    </cfRule>
    <cfRule type="cellIs" dxfId="283" priority="2652" operator="greaterThan">
      <formula>1753</formula>
    </cfRule>
  </conditionalFormatting>
  <conditionalFormatting sqref="L936:L940">
    <cfRule type="cellIs" dxfId="282" priority="2650" operator="equal">
      <formula>0</formula>
    </cfRule>
  </conditionalFormatting>
  <conditionalFormatting sqref="N936:N940">
    <cfRule type="cellIs" dxfId="281" priority="2629" operator="between">
      <formula>121</formula>
      <formula>129</formula>
    </cfRule>
    <cfRule type="cellIs" dxfId="280" priority="2631" operator="equal">
      <formula>527</formula>
    </cfRule>
    <cfRule type="cellIs" dxfId="279" priority="2632" operator="equal">
      <formula>5212</formula>
    </cfRule>
    <cfRule type="cellIs" dxfId="278" priority="2633" operator="equal">
      <formula>526</formula>
    </cfRule>
    <cfRule type="cellIs" dxfId="277" priority="2635" operator="equal">
      <formula>8210</formula>
    </cfRule>
    <cfRule type="cellIs" dxfId="276" priority="2637" operator="equal">
      <formula>7210</formula>
    </cfRule>
    <cfRule type="cellIs" dxfId="275" priority="2639" operator="equal">
      <formula>4910</formula>
    </cfRule>
    <cfRule type="cellIs" dxfId="274" priority="2641" operator="equal">
      <formula>6210</formula>
    </cfRule>
    <cfRule type="cellIs" dxfId="273" priority="2643" operator="equal">
      <formula>5410</formula>
    </cfRule>
    <cfRule type="cellIs" dxfId="272" priority="2645" operator="equal">
      <formula>3210</formula>
    </cfRule>
    <cfRule type="cellIs" dxfId="271" priority="2648" operator="equal">
      <formula>111</formula>
    </cfRule>
  </conditionalFormatting>
  <conditionalFormatting sqref="F936:F940">
    <cfRule type="cellIs" dxfId="270" priority="2630" operator="equal">
      <formula>12</formula>
    </cfRule>
    <cfRule type="cellIs" dxfId="269" priority="2634" operator="equal">
      <formula>52</formula>
    </cfRule>
    <cfRule type="cellIs" dxfId="268" priority="2636" operator="equal">
      <formula>82</formula>
    </cfRule>
    <cfRule type="cellIs" dxfId="267" priority="2638" operator="equal">
      <formula>72</formula>
    </cfRule>
    <cfRule type="cellIs" dxfId="266" priority="2640" operator="equal">
      <formula>49</formula>
    </cfRule>
    <cfRule type="cellIs" dxfId="265" priority="2642" operator="equal">
      <formula>62</formula>
    </cfRule>
    <cfRule type="cellIs" dxfId="264" priority="2644" operator="equal">
      <formula>54</formula>
    </cfRule>
    <cfRule type="cellIs" dxfId="263" priority="2646" operator="equal">
      <formula>32</formula>
    </cfRule>
    <cfRule type="cellIs" dxfId="262" priority="2647" operator="equal">
      <formula>11</formula>
    </cfRule>
  </conditionalFormatting>
  <conditionalFormatting sqref="M943:M947">
    <cfRule type="cellIs" dxfId="261" priority="2623" operator="equal">
      <formula>0</formula>
    </cfRule>
  </conditionalFormatting>
  <conditionalFormatting sqref="K943:K947">
    <cfRule type="cellIs" dxfId="260" priority="2628" operator="equal">
      <formula>0</formula>
    </cfRule>
  </conditionalFormatting>
  <conditionalFormatting sqref="H943:H947">
    <cfRule type="cellIs" dxfId="259" priority="2627" operator="equal">
      <formula>"x"</formula>
    </cfRule>
  </conditionalFormatting>
  <conditionalFormatting sqref="H943:H947">
    <cfRule type="cellIs" dxfId="258" priority="2625" operator="equal">
      <formula>"x"</formula>
    </cfRule>
    <cfRule type="cellIs" dxfId="257" priority="2626" operator="greaterThan">
      <formula>1753</formula>
    </cfRule>
  </conditionalFormatting>
  <conditionalFormatting sqref="L943:L947">
    <cfRule type="cellIs" dxfId="256" priority="2624" operator="equal">
      <formula>0</formula>
    </cfRule>
  </conditionalFormatting>
  <conditionalFormatting sqref="N943:N947">
    <cfRule type="cellIs" dxfId="255" priority="2603" operator="between">
      <formula>121</formula>
      <formula>129</formula>
    </cfRule>
    <cfRule type="cellIs" dxfId="254" priority="2605" operator="equal">
      <formula>527</formula>
    </cfRule>
    <cfRule type="cellIs" dxfId="253" priority="2606" operator="equal">
      <formula>5212</formula>
    </cfRule>
    <cfRule type="cellIs" dxfId="252" priority="2607" operator="equal">
      <formula>526</formula>
    </cfRule>
    <cfRule type="cellIs" dxfId="251" priority="2609" operator="equal">
      <formula>8210</formula>
    </cfRule>
    <cfRule type="cellIs" dxfId="250" priority="2611" operator="equal">
      <formula>7210</formula>
    </cfRule>
    <cfRule type="cellIs" dxfId="249" priority="2613" operator="equal">
      <formula>4910</formula>
    </cfRule>
    <cfRule type="cellIs" dxfId="248" priority="2615" operator="equal">
      <formula>6210</formula>
    </cfRule>
    <cfRule type="cellIs" dxfId="247" priority="2617" operator="equal">
      <formula>5410</formula>
    </cfRule>
    <cfRule type="cellIs" dxfId="246" priority="2619" operator="equal">
      <formula>3210</formula>
    </cfRule>
    <cfRule type="cellIs" dxfId="245" priority="2622" operator="equal">
      <formula>111</formula>
    </cfRule>
  </conditionalFormatting>
  <conditionalFormatting sqref="F943:F947">
    <cfRule type="cellIs" dxfId="244" priority="2604" operator="equal">
      <formula>12</formula>
    </cfRule>
    <cfRule type="cellIs" dxfId="243" priority="2608" operator="equal">
      <formula>52</formula>
    </cfRule>
    <cfRule type="cellIs" dxfId="242" priority="2610" operator="equal">
      <formula>82</formula>
    </cfRule>
    <cfRule type="cellIs" dxfId="241" priority="2612" operator="equal">
      <formula>72</formula>
    </cfRule>
    <cfRule type="cellIs" dxfId="240" priority="2614" operator="equal">
      <formula>49</formula>
    </cfRule>
    <cfRule type="cellIs" dxfId="239" priority="2616" operator="equal">
      <formula>62</formula>
    </cfRule>
    <cfRule type="cellIs" dxfId="238" priority="2618" operator="equal">
      <formula>54</formula>
    </cfRule>
    <cfRule type="cellIs" dxfId="237" priority="2620" operator="equal">
      <formula>32</formula>
    </cfRule>
    <cfRule type="cellIs" dxfId="236" priority="2621" operator="equal">
      <formula>11</formula>
    </cfRule>
  </conditionalFormatting>
  <conditionalFormatting sqref="M950:M954">
    <cfRule type="cellIs" dxfId="235" priority="2597" operator="equal">
      <formula>0</formula>
    </cfRule>
  </conditionalFormatting>
  <conditionalFormatting sqref="K950:K954">
    <cfRule type="cellIs" dxfId="234" priority="2602" operator="equal">
      <formula>0</formula>
    </cfRule>
  </conditionalFormatting>
  <conditionalFormatting sqref="H950:H954">
    <cfRule type="cellIs" dxfId="233" priority="2601" operator="equal">
      <formula>"x"</formula>
    </cfRule>
  </conditionalFormatting>
  <conditionalFormatting sqref="H950:H954">
    <cfRule type="cellIs" dxfId="232" priority="2599" operator="equal">
      <formula>"x"</formula>
    </cfRule>
    <cfRule type="cellIs" dxfId="231" priority="2600" operator="greaterThan">
      <formula>1753</formula>
    </cfRule>
  </conditionalFormatting>
  <conditionalFormatting sqref="L950:L954">
    <cfRule type="cellIs" dxfId="230" priority="2598" operator="equal">
      <formula>0</formula>
    </cfRule>
  </conditionalFormatting>
  <conditionalFormatting sqref="N950:N954">
    <cfRule type="cellIs" dxfId="229" priority="2577" operator="between">
      <formula>121</formula>
      <formula>129</formula>
    </cfRule>
    <cfRule type="cellIs" dxfId="228" priority="2579" operator="equal">
      <formula>527</formula>
    </cfRule>
    <cfRule type="cellIs" dxfId="227" priority="2580" operator="equal">
      <formula>5212</formula>
    </cfRule>
    <cfRule type="cellIs" dxfId="226" priority="2581" operator="equal">
      <formula>526</formula>
    </cfRule>
    <cfRule type="cellIs" dxfId="225" priority="2583" operator="equal">
      <formula>8210</formula>
    </cfRule>
    <cfRule type="cellIs" dxfId="224" priority="2585" operator="equal">
      <formula>7210</formula>
    </cfRule>
    <cfRule type="cellIs" dxfId="223" priority="2587" operator="equal">
      <formula>4910</formula>
    </cfRule>
    <cfRule type="cellIs" dxfId="222" priority="2589" operator="equal">
      <formula>6210</formula>
    </cfRule>
    <cfRule type="cellIs" dxfId="221" priority="2591" operator="equal">
      <formula>5410</formula>
    </cfRule>
    <cfRule type="cellIs" dxfId="220" priority="2593" operator="equal">
      <formula>3210</formula>
    </cfRule>
    <cfRule type="cellIs" dxfId="219" priority="2596" operator="equal">
      <formula>111</formula>
    </cfRule>
  </conditionalFormatting>
  <conditionalFormatting sqref="F950:F954">
    <cfRule type="cellIs" dxfId="218" priority="2578" operator="equal">
      <formula>12</formula>
    </cfRule>
    <cfRule type="cellIs" dxfId="217" priority="2582" operator="equal">
      <formula>52</formula>
    </cfRule>
    <cfRule type="cellIs" dxfId="216" priority="2584" operator="equal">
      <formula>82</formula>
    </cfRule>
    <cfRule type="cellIs" dxfId="215" priority="2586" operator="equal">
      <formula>72</formula>
    </cfRule>
    <cfRule type="cellIs" dxfId="214" priority="2588" operator="equal">
      <formula>49</formula>
    </cfRule>
    <cfRule type="cellIs" dxfId="213" priority="2590" operator="equal">
      <formula>62</formula>
    </cfRule>
    <cfRule type="cellIs" dxfId="212" priority="2592" operator="equal">
      <formula>54</formula>
    </cfRule>
    <cfRule type="cellIs" dxfId="211" priority="2594" operator="equal">
      <formula>32</formula>
    </cfRule>
    <cfRule type="cellIs" dxfId="210" priority="2595" operator="equal">
      <formula>11</formula>
    </cfRule>
  </conditionalFormatting>
  <conditionalFormatting sqref="M957:M961">
    <cfRule type="cellIs" dxfId="209" priority="2571" operator="equal">
      <formula>0</formula>
    </cfRule>
  </conditionalFormatting>
  <conditionalFormatting sqref="K957:K961">
    <cfRule type="cellIs" dxfId="208" priority="2576" operator="equal">
      <formula>0</formula>
    </cfRule>
  </conditionalFormatting>
  <conditionalFormatting sqref="H957:H961">
    <cfRule type="cellIs" dxfId="207" priority="2575" operator="equal">
      <formula>"x"</formula>
    </cfRule>
  </conditionalFormatting>
  <conditionalFormatting sqref="H957:H961">
    <cfRule type="cellIs" dxfId="206" priority="2573" operator="equal">
      <formula>"x"</formula>
    </cfRule>
    <cfRule type="cellIs" dxfId="205" priority="2574" operator="greaterThan">
      <formula>1753</formula>
    </cfRule>
  </conditionalFormatting>
  <conditionalFormatting sqref="L957:L961">
    <cfRule type="cellIs" dxfId="204" priority="2572" operator="equal">
      <formula>0</formula>
    </cfRule>
  </conditionalFormatting>
  <conditionalFormatting sqref="N957:N961">
    <cfRule type="cellIs" dxfId="203" priority="2551" operator="between">
      <formula>121</formula>
      <formula>129</formula>
    </cfRule>
    <cfRule type="cellIs" dxfId="202" priority="2553" operator="equal">
      <formula>527</formula>
    </cfRule>
    <cfRule type="cellIs" dxfId="201" priority="2554" operator="equal">
      <formula>5212</formula>
    </cfRule>
    <cfRule type="cellIs" dxfId="200" priority="2555" operator="equal">
      <formula>526</formula>
    </cfRule>
    <cfRule type="cellIs" dxfId="199" priority="2557" operator="equal">
      <formula>8210</formula>
    </cfRule>
    <cfRule type="cellIs" dxfId="198" priority="2559" operator="equal">
      <formula>7210</formula>
    </cfRule>
    <cfRule type="cellIs" dxfId="197" priority="2561" operator="equal">
      <formula>4910</formula>
    </cfRule>
    <cfRule type="cellIs" dxfId="196" priority="2563" operator="equal">
      <formula>6210</formula>
    </cfRule>
    <cfRule type="cellIs" dxfId="195" priority="2565" operator="equal">
      <formula>5410</formula>
    </cfRule>
    <cfRule type="cellIs" dxfId="194" priority="2567" operator="equal">
      <formula>3210</formula>
    </cfRule>
    <cfRule type="cellIs" dxfId="193" priority="2570" operator="equal">
      <formula>111</formula>
    </cfRule>
  </conditionalFormatting>
  <conditionalFormatting sqref="F957:F961">
    <cfRule type="cellIs" dxfId="192" priority="2552" operator="equal">
      <formula>12</formula>
    </cfRule>
    <cfRule type="cellIs" dxfId="191" priority="2556" operator="equal">
      <formula>52</formula>
    </cfRule>
    <cfRule type="cellIs" dxfId="190" priority="2558" operator="equal">
      <formula>82</formula>
    </cfRule>
    <cfRule type="cellIs" dxfId="189" priority="2560" operator="equal">
      <formula>72</formula>
    </cfRule>
    <cfRule type="cellIs" dxfId="188" priority="2562" operator="equal">
      <formula>49</formula>
    </cfRule>
    <cfRule type="cellIs" dxfId="187" priority="2564" operator="equal">
      <formula>62</formula>
    </cfRule>
    <cfRule type="cellIs" dxfId="186" priority="2566" operator="equal">
      <formula>54</formula>
    </cfRule>
    <cfRule type="cellIs" dxfId="185" priority="2568" operator="equal">
      <formula>32</formula>
    </cfRule>
    <cfRule type="cellIs" dxfId="184" priority="2569" operator="equal">
      <formula>11</formula>
    </cfRule>
  </conditionalFormatting>
  <conditionalFormatting sqref="M964:M968">
    <cfRule type="cellIs" dxfId="183" priority="2545" operator="equal">
      <formula>0</formula>
    </cfRule>
  </conditionalFormatting>
  <conditionalFormatting sqref="K964:K968">
    <cfRule type="cellIs" dxfId="182" priority="2550" operator="equal">
      <formula>0</formula>
    </cfRule>
  </conditionalFormatting>
  <conditionalFormatting sqref="H964:H968">
    <cfRule type="cellIs" dxfId="181" priority="2549" operator="equal">
      <formula>"x"</formula>
    </cfRule>
  </conditionalFormatting>
  <conditionalFormatting sqref="H964:H968">
    <cfRule type="cellIs" dxfId="180" priority="2547" operator="equal">
      <formula>"x"</formula>
    </cfRule>
    <cfRule type="cellIs" dxfId="179" priority="2548" operator="greaterThan">
      <formula>1753</formula>
    </cfRule>
  </conditionalFormatting>
  <conditionalFormatting sqref="L964:L968">
    <cfRule type="cellIs" dxfId="178" priority="2546" operator="equal">
      <formula>0</formula>
    </cfRule>
  </conditionalFormatting>
  <conditionalFormatting sqref="N964:N968">
    <cfRule type="cellIs" dxfId="177" priority="2525" operator="between">
      <formula>121</formula>
      <formula>129</formula>
    </cfRule>
    <cfRule type="cellIs" dxfId="176" priority="2527" operator="equal">
      <formula>527</formula>
    </cfRule>
    <cfRule type="cellIs" dxfId="175" priority="2528" operator="equal">
      <formula>5212</formula>
    </cfRule>
    <cfRule type="cellIs" dxfId="174" priority="2529" operator="equal">
      <formula>526</formula>
    </cfRule>
    <cfRule type="cellIs" dxfId="173" priority="2531" operator="equal">
      <formula>8210</formula>
    </cfRule>
    <cfRule type="cellIs" dxfId="172" priority="2533" operator="equal">
      <formula>7210</formula>
    </cfRule>
    <cfRule type="cellIs" dxfId="171" priority="2535" operator="equal">
      <formula>4910</formula>
    </cfRule>
    <cfRule type="cellIs" dxfId="170" priority="2537" operator="equal">
      <formula>6210</formula>
    </cfRule>
    <cfRule type="cellIs" dxfId="169" priority="2539" operator="equal">
      <formula>5410</formula>
    </cfRule>
    <cfRule type="cellIs" dxfId="168" priority="2541" operator="equal">
      <formula>3210</formula>
    </cfRule>
    <cfRule type="cellIs" dxfId="167" priority="2544" operator="equal">
      <formula>111</formula>
    </cfRule>
  </conditionalFormatting>
  <conditionalFormatting sqref="F964:F968">
    <cfRule type="cellIs" dxfId="166" priority="2526" operator="equal">
      <formula>12</formula>
    </cfRule>
    <cfRule type="cellIs" dxfId="165" priority="2530" operator="equal">
      <formula>52</formula>
    </cfRule>
    <cfRule type="cellIs" dxfId="164" priority="2532" operator="equal">
      <formula>82</formula>
    </cfRule>
    <cfRule type="cellIs" dxfId="163" priority="2534" operator="equal">
      <formula>72</formula>
    </cfRule>
    <cfRule type="cellIs" dxfId="162" priority="2536" operator="equal">
      <formula>49</formula>
    </cfRule>
    <cfRule type="cellIs" dxfId="161" priority="2538" operator="equal">
      <formula>62</formula>
    </cfRule>
    <cfRule type="cellIs" dxfId="160" priority="2540" operator="equal">
      <formula>54</formula>
    </cfRule>
    <cfRule type="cellIs" dxfId="159" priority="2542" operator="equal">
      <formula>32</formula>
    </cfRule>
    <cfRule type="cellIs" dxfId="158" priority="2543" operator="equal">
      <formula>11</formula>
    </cfRule>
  </conditionalFormatting>
  <conditionalFormatting sqref="M972:M976">
    <cfRule type="cellIs" dxfId="157" priority="2519" operator="equal">
      <formula>0</formula>
    </cfRule>
  </conditionalFormatting>
  <conditionalFormatting sqref="K972:K976">
    <cfRule type="cellIs" dxfId="156" priority="2524" operator="equal">
      <formula>0</formula>
    </cfRule>
  </conditionalFormatting>
  <conditionalFormatting sqref="H972:H976">
    <cfRule type="cellIs" dxfId="155" priority="2523" operator="equal">
      <formula>"x"</formula>
    </cfRule>
  </conditionalFormatting>
  <conditionalFormatting sqref="H972:H976">
    <cfRule type="cellIs" dxfId="154" priority="2521" operator="equal">
      <formula>"x"</formula>
    </cfRule>
    <cfRule type="cellIs" dxfId="153" priority="2522" operator="greaterThan">
      <formula>1753</formula>
    </cfRule>
  </conditionalFormatting>
  <conditionalFormatting sqref="L972:L976">
    <cfRule type="cellIs" dxfId="152" priority="2520" operator="equal">
      <formula>0</formula>
    </cfRule>
  </conditionalFormatting>
  <conditionalFormatting sqref="N972:N976">
    <cfRule type="cellIs" dxfId="151" priority="2499" operator="between">
      <formula>121</formula>
      <formula>129</formula>
    </cfRule>
    <cfRule type="cellIs" dxfId="150" priority="2501" operator="equal">
      <formula>527</formula>
    </cfRule>
    <cfRule type="cellIs" dxfId="149" priority="2502" operator="equal">
      <formula>5212</formula>
    </cfRule>
    <cfRule type="cellIs" dxfId="148" priority="2503" operator="equal">
      <formula>526</formula>
    </cfRule>
    <cfRule type="cellIs" dxfId="147" priority="2505" operator="equal">
      <formula>8210</formula>
    </cfRule>
    <cfRule type="cellIs" dxfId="146" priority="2507" operator="equal">
      <formula>7210</formula>
    </cfRule>
    <cfRule type="cellIs" dxfId="145" priority="2509" operator="equal">
      <formula>4910</formula>
    </cfRule>
    <cfRule type="cellIs" dxfId="144" priority="2511" operator="equal">
      <formula>6210</formula>
    </cfRule>
    <cfRule type="cellIs" dxfId="143" priority="2513" operator="equal">
      <formula>5410</formula>
    </cfRule>
    <cfRule type="cellIs" dxfId="142" priority="2515" operator="equal">
      <formula>3210</formula>
    </cfRule>
    <cfRule type="cellIs" dxfId="141" priority="2518" operator="equal">
      <formula>111</formula>
    </cfRule>
  </conditionalFormatting>
  <conditionalFormatting sqref="F972:F976">
    <cfRule type="cellIs" dxfId="140" priority="2500" operator="equal">
      <formula>12</formula>
    </cfRule>
    <cfRule type="cellIs" dxfId="139" priority="2504" operator="equal">
      <formula>52</formula>
    </cfRule>
    <cfRule type="cellIs" dxfId="138" priority="2506" operator="equal">
      <formula>82</formula>
    </cfRule>
    <cfRule type="cellIs" dxfId="137" priority="2508" operator="equal">
      <formula>72</formula>
    </cfRule>
    <cfRule type="cellIs" dxfId="136" priority="2510" operator="equal">
      <formula>49</formula>
    </cfRule>
    <cfRule type="cellIs" dxfId="135" priority="2512" operator="equal">
      <formula>62</formula>
    </cfRule>
    <cfRule type="cellIs" dxfId="134" priority="2514" operator="equal">
      <formula>54</formula>
    </cfRule>
    <cfRule type="cellIs" dxfId="133" priority="2516" operator="equal">
      <formula>32</formula>
    </cfRule>
    <cfRule type="cellIs" dxfId="132" priority="2517" operator="equal">
      <formula>11</formula>
    </cfRule>
  </conditionalFormatting>
  <conditionalFormatting sqref="M979:M983">
    <cfRule type="cellIs" dxfId="131" priority="2493" operator="equal">
      <formula>0</formula>
    </cfRule>
  </conditionalFormatting>
  <conditionalFormatting sqref="K979:K983">
    <cfRule type="cellIs" dxfId="130" priority="2498" operator="equal">
      <formula>0</formula>
    </cfRule>
  </conditionalFormatting>
  <conditionalFormatting sqref="H979:H983">
    <cfRule type="cellIs" dxfId="129" priority="2497" operator="equal">
      <formula>"x"</formula>
    </cfRule>
  </conditionalFormatting>
  <conditionalFormatting sqref="H979:H983">
    <cfRule type="cellIs" dxfId="128" priority="2495" operator="equal">
      <formula>"x"</formula>
    </cfRule>
    <cfRule type="cellIs" dxfId="127" priority="2496" operator="greaterThan">
      <formula>1753</formula>
    </cfRule>
  </conditionalFormatting>
  <conditionalFormatting sqref="L979:L983">
    <cfRule type="cellIs" dxfId="126" priority="2494" operator="equal">
      <formula>0</formula>
    </cfRule>
  </conditionalFormatting>
  <conditionalFormatting sqref="N979:N983">
    <cfRule type="cellIs" dxfId="125" priority="2473" operator="between">
      <formula>121</formula>
      <formula>129</formula>
    </cfRule>
    <cfRule type="cellIs" dxfId="124" priority="2475" operator="equal">
      <formula>527</formula>
    </cfRule>
    <cfRule type="cellIs" dxfId="123" priority="2476" operator="equal">
      <formula>5212</formula>
    </cfRule>
    <cfRule type="cellIs" dxfId="122" priority="2477" operator="equal">
      <formula>526</formula>
    </cfRule>
    <cfRule type="cellIs" dxfId="121" priority="2479" operator="equal">
      <formula>8210</formula>
    </cfRule>
    <cfRule type="cellIs" dxfId="120" priority="2481" operator="equal">
      <formula>7210</formula>
    </cfRule>
    <cfRule type="cellIs" dxfId="119" priority="2483" operator="equal">
      <formula>4910</formula>
    </cfRule>
    <cfRule type="cellIs" dxfId="118" priority="2485" operator="equal">
      <formula>6210</formula>
    </cfRule>
    <cfRule type="cellIs" dxfId="117" priority="2487" operator="equal">
      <formula>5410</formula>
    </cfRule>
    <cfRule type="cellIs" dxfId="116" priority="2489" operator="equal">
      <formula>3210</formula>
    </cfRule>
    <cfRule type="cellIs" dxfId="115" priority="2492" operator="equal">
      <formula>111</formula>
    </cfRule>
  </conditionalFormatting>
  <conditionalFormatting sqref="F979:F983">
    <cfRule type="cellIs" dxfId="114" priority="2474" operator="equal">
      <formula>12</formula>
    </cfRule>
    <cfRule type="cellIs" dxfId="113" priority="2478" operator="equal">
      <formula>52</formula>
    </cfRule>
    <cfRule type="cellIs" dxfId="112" priority="2480" operator="equal">
      <formula>82</formula>
    </cfRule>
    <cfRule type="cellIs" dxfId="111" priority="2482" operator="equal">
      <formula>72</formula>
    </cfRule>
    <cfRule type="cellIs" dxfId="110" priority="2484" operator="equal">
      <formula>49</formula>
    </cfRule>
    <cfRule type="cellIs" dxfId="109" priority="2486" operator="equal">
      <formula>62</formula>
    </cfRule>
    <cfRule type="cellIs" dxfId="108" priority="2488" operator="equal">
      <formula>54</formula>
    </cfRule>
    <cfRule type="cellIs" dxfId="107" priority="2490" operator="equal">
      <formula>32</formula>
    </cfRule>
    <cfRule type="cellIs" dxfId="106" priority="2491" operator="equal">
      <formula>11</formula>
    </cfRule>
  </conditionalFormatting>
  <conditionalFormatting sqref="M988:M992">
    <cfRule type="cellIs" dxfId="105" priority="2467" operator="equal">
      <formula>0</formula>
    </cfRule>
  </conditionalFormatting>
  <conditionalFormatting sqref="K988:K992">
    <cfRule type="cellIs" dxfId="104" priority="2472" operator="equal">
      <formula>0</formula>
    </cfRule>
  </conditionalFormatting>
  <conditionalFormatting sqref="H988:H992">
    <cfRule type="cellIs" dxfId="103" priority="2471" operator="equal">
      <formula>"x"</formula>
    </cfRule>
  </conditionalFormatting>
  <conditionalFormatting sqref="H988:H992">
    <cfRule type="cellIs" dxfId="102" priority="2469" operator="equal">
      <formula>"x"</formula>
    </cfRule>
    <cfRule type="cellIs" dxfId="101" priority="2470" operator="greaterThan">
      <formula>1753</formula>
    </cfRule>
  </conditionalFormatting>
  <conditionalFormatting sqref="L988:L992">
    <cfRule type="cellIs" dxfId="100" priority="2468" operator="equal">
      <formula>0</formula>
    </cfRule>
  </conditionalFormatting>
  <conditionalFormatting sqref="N988:N992">
    <cfRule type="cellIs" dxfId="99" priority="2447" operator="between">
      <formula>121</formula>
      <formula>129</formula>
    </cfRule>
    <cfRule type="cellIs" dxfId="98" priority="2449" operator="equal">
      <formula>527</formula>
    </cfRule>
    <cfRule type="cellIs" dxfId="97" priority="2450" operator="equal">
      <formula>5212</formula>
    </cfRule>
    <cfRule type="cellIs" dxfId="96" priority="2451" operator="equal">
      <formula>526</formula>
    </cfRule>
    <cfRule type="cellIs" dxfId="95" priority="2453" operator="equal">
      <formula>8210</formula>
    </cfRule>
    <cfRule type="cellIs" dxfId="94" priority="2455" operator="equal">
      <formula>7210</formula>
    </cfRule>
    <cfRule type="cellIs" dxfId="93" priority="2457" operator="equal">
      <formula>4910</formula>
    </cfRule>
    <cfRule type="cellIs" dxfId="92" priority="2459" operator="equal">
      <formula>6210</formula>
    </cfRule>
    <cfRule type="cellIs" dxfId="91" priority="2461" operator="equal">
      <formula>5410</formula>
    </cfRule>
    <cfRule type="cellIs" dxfId="90" priority="2463" operator="equal">
      <formula>3210</formula>
    </cfRule>
    <cfRule type="cellIs" dxfId="89" priority="2466" operator="equal">
      <formula>111</formula>
    </cfRule>
  </conditionalFormatting>
  <conditionalFormatting sqref="F988:F992">
    <cfRule type="cellIs" dxfId="88" priority="2448" operator="equal">
      <formula>12</formula>
    </cfRule>
    <cfRule type="cellIs" dxfId="87" priority="2452" operator="equal">
      <formula>52</formula>
    </cfRule>
    <cfRule type="cellIs" dxfId="86" priority="2454" operator="equal">
      <formula>82</formula>
    </cfRule>
    <cfRule type="cellIs" dxfId="85" priority="2456" operator="equal">
      <formula>72</formula>
    </cfRule>
    <cfRule type="cellIs" dxfId="84" priority="2458" operator="equal">
      <formula>49</formula>
    </cfRule>
    <cfRule type="cellIs" dxfId="83" priority="2460" operator="equal">
      <formula>62</formula>
    </cfRule>
    <cfRule type="cellIs" dxfId="82" priority="2462" operator="equal">
      <formula>54</formula>
    </cfRule>
    <cfRule type="cellIs" dxfId="81" priority="2464" operator="equal">
      <formula>32</formula>
    </cfRule>
    <cfRule type="cellIs" dxfId="80" priority="2465" operator="equal">
      <formula>11</formula>
    </cfRule>
  </conditionalFormatting>
  <conditionalFormatting sqref="M995:M999">
    <cfRule type="cellIs" dxfId="79" priority="2441" operator="equal">
      <formula>0</formula>
    </cfRule>
  </conditionalFormatting>
  <conditionalFormatting sqref="K995:K999">
    <cfRule type="cellIs" dxfId="78" priority="2446" operator="equal">
      <formula>0</formula>
    </cfRule>
  </conditionalFormatting>
  <conditionalFormatting sqref="H995:H999">
    <cfRule type="cellIs" dxfId="77" priority="2445" operator="equal">
      <formula>"x"</formula>
    </cfRule>
  </conditionalFormatting>
  <conditionalFormatting sqref="H995:H999">
    <cfRule type="cellIs" dxfId="76" priority="2443" operator="equal">
      <formula>"x"</formula>
    </cfRule>
    <cfRule type="cellIs" dxfId="75" priority="2444" operator="greaterThan">
      <formula>1753</formula>
    </cfRule>
  </conditionalFormatting>
  <conditionalFormatting sqref="L995:L999">
    <cfRule type="cellIs" dxfId="74" priority="2442" operator="equal">
      <formula>0</formula>
    </cfRule>
  </conditionalFormatting>
  <conditionalFormatting sqref="N995:N999">
    <cfRule type="cellIs" dxfId="73" priority="2421" operator="between">
      <formula>121</formula>
      <formula>129</formula>
    </cfRule>
    <cfRule type="cellIs" dxfId="72" priority="2423" operator="equal">
      <formula>527</formula>
    </cfRule>
    <cfRule type="cellIs" dxfId="71" priority="2424" operator="equal">
      <formula>5212</formula>
    </cfRule>
    <cfRule type="cellIs" dxfId="70" priority="2425" operator="equal">
      <formula>526</formula>
    </cfRule>
    <cfRule type="cellIs" dxfId="69" priority="2427" operator="equal">
      <formula>8210</formula>
    </cfRule>
    <cfRule type="cellIs" dxfId="68" priority="2429" operator="equal">
      <formula>7210</formula>
    </cfRule>
    <cfRule type="cellIs" dxfId="67" priority="2431" operator="equal">
      <formula>4910</formula>
    </cfRule>
    <cfRule type="cellIs" dxfId="66" priority="2433" operator="equal">
      <formula>6210</formula>
    </cfRule>
    <cfRule type="cellIs" dxfId="65" priority="2435" operator="equal">
      <formula>5410</formula>
    </cfRule>
    <cfRule type="cellIs" dxfId="64" priority="2437" operator="equal">
      <formula>3210</formula>
    </cfRule>
    <cfRule type="cellIs" dxfId="63" priority="2440" operator="equal">
      <formula>111</formula>
    </cfRule>
  </conditionalFormatting>
  <conditionalFormatting sqref="F995:F999">
    <cfRule type="cellIs" dxfId="62" priority="2422" operator="equal">
      <formula>12</formula>
    </cfRule>
    <cfRule type="cellIs" dxfId="61" priority="2426" operator="equal">
      <formula>52</formula>
    </cfRule>
    <cfRule type="cellIs" dxfId="60" priority="2428" operator="equal">
      <formula>82</formula>
    </cfRule>
    <cfRule type="cellIs" dxfId="59" priority="2430" operator="equal">
      <formula>72</formula>
    </cfRule>
    <cfRule type="cellIs" dxfId="58" priority="2432" operator="equal">
      <formula>49</formula>
    </cfRule>
    <cfRule type="cellIs" dxfId="57" priority="2434" operator="equal">
      <formula>62</formula>
    </cfRule>
    <cfRule type="cellIs" dxfId="56" priority="2436" operator="equal">
      <formula>54</formula>
    </cfRule>
    <cfRule type="cellIs" dxfId="55" priority="2438" operator="equal">
      <formula>32</formula>
    </cfRule>
    <cfRule type="cellIs" dxfId="54" priority="2439" operator="equal">
      <formula>11</formula>
    </cfRule>
  </conditionalFormatting>
  <conditionalFormatting sqref="G78:G80">
    <cfRule type="cellIs" dxfId="53" priority="54" operator="between">
      <formula>3100</formula>
      <formula>5999</formula>
    </cfRule>
  </conditionalFormatting>
  <conditionalFormatting sqref="H78:H80">
    <cfRule type="cellIs" dxfId="52" priority="53" operator="equal">
      <formula>"x"</formula>
    </cfRule>
  </conditionalFormatting>
  <conditionalFormatting sqref="H78:H80">
    <cfRule type="cellIs" dxfId="51" priority="51" operator="equal">
      <formula>"x"</formula>
    </cfRule>
    <cfRule type="cellIs" dxfId="50" priority="52" operator="greaterThan">
      <formula>1753</formula>
    </cfRule>
  </conditionalFormatting>
  <conditionalFormatting sqref="K78:K80 L79:M79">
    <cfRule type="cellIs" dxfId="49" priority="50" operator="equal">
      <formula>0</formula>
    </cfRule>
  </conditionalFormatting>
  <conditionalFormatting sqref="L78 L80">
    <cfRule type="cellIs" dxfId="48" priority="49" operator="equal">
      <formula>0</formula>
    </cfRule>
  </conditionalFormatting>
  <conditionalFormatting sqref="M78 M80">
    <cfRule type="cellIs" dxfId="47" priority="48" operator="equal">
      <formula>0</formula>
    </cfRule>
  </conditionalFormatting>
  <conditionalFormatting sqref="N78:N80">
    <cfRule type="cellIs" dxfId="46" priority="28" operator="between">
      <formula>121</formula>
      <formula>129</formula>
    </cfRule>
    <cfRule type="cellIs" dxfId="45" priority="30" operator="equal">
      <formula>527</formula>
    </cfRule>
    <cfRule type="cellIs" dxfId="44" priority="31" operator="equal">
      <formula>5212</formula>
    </cfRule>
    <cfRule type="cellIs" dxfId="43" priority="32" operator="equal">
      <formula>526</formula>
    </cfRule>
    <cfRule type="cellIs" dxfId="42" priority="34" operator="equal">
      <formula>8210</formula>
    </cfRule>
    <cfRule type="cellIs" dxfId="41" priority="36" operator="equal">
      <formula>7210</formula>
    </cfRule>
    <cfRule type="cellIs" dxfId="40" priority="38" operator="equal">
      <formula>4910</formula>
    </cfRule>
    <cfRule type="cellIs" dxfId="39" priority="40" operator="equal">
      <formula>6210</formula>
    </cfRule>
    <cfRule type="cellIs" dxfId="38" priority="42" operator="equal">
      <formula>5410</formula>
    </cfRule>
    <cfRule type="cellIs" dxfId="37" priority="44" operator="equal">
      <formula>3210</formula>
    </cfRule>
    <cfRule type="cellIs" dxfId="36" priority="47" operator="equal">
      <formula>111</formula>
    </cfRule>
  </conditionalFormatting>
  <conditionalFormatting sqref="F78:F80">
    <cfRule type="cellIs" dxfId="35" priority="29" operator="equal">
      <formula>12</formula>
    </cfRule>
    <cfRule type="cellIs" dxfId="34" priority="33" operator="equal">
      <formula>52</formula>
    </cfRule>
    <cfRule type="cellIs" dxfId="33" priority="35" operator="equal">
      <formula>82</formula>
    </cfRule>
    <cfRule type="cellIs" dxfId="32" priority="37" operator="equal">
      <formula>72</formula>
    </cfRule>
    <cfRule type="cellIs" dxfId="31" priority="39" operator="equal">
      <formula>49</formula>
    </cfRule>
    <cfRule type="cellIs" dxfId="30" priority="41" operator="equal">
      <formula>62</formula>
    </cfRule>
    <cfRule type="cellIs" dxfId="29" priority="43" operator="equal">
      <formula>54</formula>
    </cfRule>
    <cfRule type="cellIs" dxfId="28" priority="45" operator="equal">
      <formula>32</formula>
    </cfRule>
    <cfRule type="cellIs" dxfId="27" priority="46" operator="equal">
      <formula>11</formula>
    </cfRule>
  </conditionalFormatting>
  <conditionalFormatting sqref="G160:G162">
    <cfRule type="cellIs" dxfId="26" priority="27" operator="between">
      <formula>3100</formula>
      <formula>5999</formula>
    </cfRule>
  </conditionalFormatting>
  <conditionalFormatting sqref="H160:H162">
    <cfRule type="cellIs" dxfId="25" priority="26" operator="equal">
      <formula>"x"</formula>
    </cfRule>
  </conditionalFormatting>
  <conditionalFormatting sqref="H160:H162">
    <cfRule type="cellIs" dxfId="24" priority="24" operator="equal">
      <formula>"x"</formula>
    </cfRule>
    <cfRule type="cellIs" dxfId="23" priority="25" operator="greaterThan">
      <formula>1753</formula>
    </cfRule>
  </conditionalFormatting>
  <conditionalFormatting sqref="K160:K162 L161:M161">
    <cfRule type="cellIs" dxfId="22" priority="23" operator="equal">
      <formula>0</formula>
    </cfRule>
  </conditionalFormatting>
  <conditionalFormatting sqref="L160 L162">
    <cfRule type="cellIs" dxfId="21" priority="22" operator="equal">
      <formula>0</formula>
    </cfRule>
  </conditionalFormatting>
  <conditionalFormatting sqref="M160 M162">
    <cfRule type="cellIs" dxfId="20" priority="21" operator="equal">
      <formula>0</formula>
    </cfRule>
  </conditionalFormatting>
  <conditionalFormatting sqref="N160:N162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60:F162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Računovodstvo</cp:lastModifiedBy>
  <cp:lastPrinted>2020-10-14T07:37:06Z</cp:lastPrinted>
  <dcterms:created xsi:type="dcterms:W3CDTF">2020-10-13T07:17:24Z</dcterms:created>
  <dcterms:modified xsi:type="dcterms:W3CDTF">2020-10-19T13:06:29Z</dcterms:modified>
</cp:coreProperties>
</file>